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administrator/Downloads/"/>
    </mc:Choice>
  </mc:AlternateContent>
  <xr:revisionPtr revIDLastSave="0" documentId="13_ncr:1_{F9AC5CFB-EEA5-4B4E-8B60-A7F906C05B79}" xr6:coauthVersionLast="47" xr6:coauthVersionMax="47" xr10:uidLastSave="{00000000-0000-0000-0000-000000000000}"/>
  <workbookProtection workbookAlgorithmName="SHA-512" workbookHashValue="VlawUBwiwVW5+sAVZraJKTagMHe/XzjBq4rauNJoP5bqdWINW+d8/8BGxTNiDMEW+Ju3ahMpOBA1f9dyoRxrmQ==" workbookSaltValue="lsIpthszdvlKnh8Pc9memQ==" workbookSpinCount="100000" lockStructure="1"/>
  <bookViews>
    <workbookView xWindow="0" yWindow="500" windowWidth="19200" windowHeight="6480" firstSheet="3" activeTab="5" xr2:uid="{00000000-000D-0000-FFFF-FFFF00000000}"/>
  </bookViews>
  <sheets>
    <sheet name="Monthly Drawdowns" sheetId="1" r:id="rId1"/>
    <sheet name="Quarterly Drawdowns " sheetId="3" r:id="rId2"/>
    <sheet name="Semi-Annual Drawdowns  " sheetId="4" r:id="rId3"/>
    <sheet name="Annual Drawdowns" sheetId="5" state="hidden" r:id="rId4"/>
    <sheet name="Assumptions- Data Entry" sheetId="6" state="hidden" r:id="rId5"/>
    <sheet name="Income Drawdown Calculator" sheetId="7" r:id="rId6"/>
    <sheet name="Sheet1" sheetId="8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1" i="6"/>
  <c r="H4" i="1" l="1"/>
  <c r="I4" i="1" s="1"/>
  <c r="I5" i="1" s="1"/>
  <c r="B4" i="6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C8" i="5" l="1"/>
  <c r="C5" i="4"/>
  <c r="G4" i="4" l="1"/>
  <c r="E4" i="8" l="1"/>
  <c r="E26" i="8"/>
  <c r="E24" i="8"/>
  <c r="E25" i="8"/>
  <c r="E15" i="8"/>
  <c r="E16" i="8"/>
  <c r="E17" i="8"/>
  <c r="E18" i="8"/>
  <c r="E19" i="8"/>
  <c r="E20" i="8"/>
  <c r="E21" i="8"/>
  <c r="E22" i="8"/>
  <c r="E23" i="8"/>
  <c r="E5" i="8"/>
  <c r="E6" i="8"/>
  <c r="E7" i="8"/>
  <c r="E8" i="8"/>
  <c r="E9" i="8"/>
  <c r="E10" i="8"/>
  <c r="E11" i="8"/>
  <c r="E12" i="8"/>
  <c r="E13" i="8"/>
  <c r="E14" i="8"/>
  <c r="E3" i="8"/>
  <c r="G3" i="8" s="1"/>
  <c r="D4" i="8" s="1"/>
  <c r="G4" i="8" l="1"/>
  <c r="D5" i="8" s="1"/>
  <c r="G5" i="8" s="1"/>
  <c r="D6" i="8" s="1"/>
  <c r="C12" i="7"/>
  <c r="G6" i="8" l="1"/>
  <c r="D7" i="8" s="1"/>
  <c r="C7" i="1"/>
  <c r="C7" i="3"/>
  <c r="C7" i="4"/>
  <c r="C6" i="4" s="1"/>
  <c r="C7" i="5"/>
  <c r="C4" i="1"/>
  <c r="C4" i="3"/>
  <c r="C4" i="4"/>
  <c r="C4" i="5"/>
  <c r="D13" i="4" l="1"/>
  <c r="D12" i="4"/>
  <c r="G7" i="8"/>
  <c r="D8" i="8" s="1"/>
  <c r="C5" i="3"/>
  <c r="C6" i="3" l="1"/>
  <c r="C8" i="6" s="1"/>
  <c r="C13" i="3"/>
  <c r="E13" i="3" s="1"/>
  <c r="G8" i="8"/>
  <c r="D9" i="8" s="1"/>
  <c r="C5" i="1"/>
  <c r="C6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B7" i="6"/>
  <c r="B8" i="6" s="1"/>
  <c r="B9" i="6" s="1"/>
  <c r="B10" i="6" s="1"/>
  <c r="C5" i="5"/>
  <c r="C6" i="5" s="1"/>
  <c r="B13" i="5"/>
  <c r="B14" i="5" s="1"/>
  <c r="B15" i="5" s="1"/>
  <c r="B16" i="5" s="1"/>
  <c r="B17" i="5" s="1"/>
  <c r="B18" i="5" s="1"/>
  <c r="B19" i="5" s="1"/>
  <c r="B20" i="5" s="1"/>
  <c r="B21" i="5" s="1"/>
  <c r="B22" i="5" s="1"/>
  <c r="B12" i="4"/>
  <c r="D13" i="3" l="1"/>
  <c r="D14" i="3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C3" i="4" s="1"/>
  <c r="C7" i="6"/>
  <c r="C12" i="4"/>
  <c r="G9" i="8"/>
  <c r="D10" i="8" s="1"/>
  <c r="C10" i="6"/>
  <c r="C13" i="5"/>
  <c r="E12" i="4" l="1"/>
  <c r="F12" i="4" s="1"/>
  <c r="G12" i="4" s="1"/>
  <c r="E13" i="5"/>
  <c r="F13" i="3"/>
  <c r="C14" i="3" s="1"/>
  <c r="E14" i="3" s="1"/>
  <c r="D13" i="5"/>
  <c r="G10" i="8"/>
  <c r="D11" i="8" s="1"/>
  <c r="C9" i="6"/>
  <c r="D12" i="7" s="1"/>
  <c r="D14" i="4"/>
  <c r="D15" i="4" s="1"/>
  <c r="D16" i="4" s="1"/>
  <c r="D17" i="4" s="1"/>
  <c r="F13" i="5" l="1"/>
  <c r="G13" i="5" s="1"/>
  <c r="G13" i="3"/>
  <c r="G11" i="8"/>
  <c r="D12" i="8" s="1"/>
  <c r="C13" i="4"/>
  <c r="D18" i="4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C3" i="1" s="1"/>
  <c r="C14" i="5" l="1"/>
  <c r="E14" i="5" s="1"/>
  <c r="E13" i="4"/>
  <c r="F13" i="4" s="1"/>
  <c r="G13" i="4" s="1"/>
  <c r="F14" i="3"/>
  <c r="C15" i="3" s="1"/>
  <c r="E15" i="3" s="1"/>
  <c r="G12" i="8"/>
  <c r="D13" i="8" s="1"/>
  <c r="D19" i="4"/>
  <c r="C14" i="1"/>
  <c r="D14" i="5" l="1"/>
  <c r="F14" i="5" s="1"/>
  <c r="G14" i="3"/>
  <c r="E14" i="1"/>
  <c r="F14" i="1" s="1"/>
  <c r="F15" i="3"/>
  <c r="C14" i="4"/>
  <c r="G13" i="8"/>
  <c r="D14" i="8" s="1"/>
  <c r="D20" i="4"/>
  <c r="G15" i="3" l="1"/>
  <c r="C16" i="3"/>
  <c r="E16" i="3" s="1"/>
  <c r="C15" i="1"/>
  <c r="G14" i="1"/>
  <c r="G14" i="5"/>
  <c r="C15" i="5"/>
  <c r="E14" i="4"/>
  <c r="F14" i="4" s="1"/>
  <c r="G14" i="4" s="1"/>
  <c r="G14" i="8"/>
  <c r="D15" i="8" s="1"/>
  <c r="D21" i="4"/>
  <c r="E15" i="1" l="1"/>
  <c r="D15" i="5"/>
  <c r="E15" i="5"/>
  <c r="C15" i="4"/>
  <c r="F16" i="3"/>
  <c r="G15" i="8"/>
  <c r="D16" i="8" s="1"/>
  <c r="D22" i="4"/>
  <c r="F15" i="1" l="1"/>
  <c r="G15" i="1" s="1"/>
  <c r="G16" i="3"/>
  <c r="C17" i="3"/>
  <c r="E17" i="3" s="1"/>
  <c r="F15" i="5"/>
  <c r="E15" i="4"/>
  <c r="F15" i="4" s="1"/>
  <c r="G15" i="4" s="1"/>
  <c r="G16" i="8"/>
  <c r="D17" i="8" s="1"/>
  <c r="D23" i="4"/>
  <c r="C16" i="1" l="1"/>
  <c r="G15" i="5"/>
  <c r="C16" i="5"/>
  <c r="F17" i="3"/>
  <c r="C16" i="4"/>
  <c r="G17" i="8"/>
  <c r="D18" i="8" s="1"/>
  <c r="D24" i="4"/>
  <c r="E16" i="1" l="1"/>
  <c r="G17" i="3"/>
  <c r="C18" i="3"/>
  <c r="E18" i="3" s="1"/>
  <c r="E16" i="5"/>
  <c r="D16" i="5"/>
  <c r="E16" i="4"/>
  <c r="F16" i="4" s="1"/>
  <c r="G16" i="4" s="1"/>
  <c r="G18" i="8"/>
  <c r="D19" i="8" s="1"/>
  <c r="D25" i="4"/>
  <c r="F16" i="1" l="1"/>
  <c r="F16" i="5"/>
  <c r="G16" i="5" s="1"/>
  <c r="C17" i="4"/>
  <c r="F18" i="3"/>
  <c r="G19" i="8"/>
  <c r="D20" i="8" s="1"/>
  <c r="D26" i="4"/>
  <c r="G16" i="1" l="1"/>
  <c r="C17" i="1"/>
  <c r="G18" i="3"/>
  <c r="C19" i="3"/>
  <c r="E19" i="3" s="1"/>
  <c r="C17" i="5"/>
  <c r="E17" i="5" s="1"/>
  <c r="E17" i="4"/>
  <c r="F17" i="4" s="1"/>
  <c r="G17" i="4" s="1"/>
  <c r="G20" i="8"/>
  <c r="D21" i="8" s="1"/>
  <c r="D27" i="4"/>
  <c r="E17" i="1" l="1"/>
  <c r="D17" i="5"/>
  <c r="F17" i="5" s="1"/>
  <c r="G17" i="5" s="1"/>
  <c r="C18" i="4"/>
  <c r="F19" i="3"/>
  <c r="C20" i="3" s="1"/>
  <c r="E20" i="3" s="1"/>
  <c r="G21" i="8"/>
  <c r="D22" i="8" s="1"/>
  <c r="D28" i="4"/>
  <c r="F17" i="1" l="1"/>
  <c r="C18" i="1" s="1"/>
  <c r="C18" i="5"/>
  <c r="E18" i="5" s="1"/>
  <c r="G19" i="3"/>
  <c r="E18" i="4"/>
  <c r="F18" i="4" s="1"/>
  <c r="G22" i="8"/>
  <c r="D23" i="8" s="1"/>
  <c r="D29" i="4"/>
  <c r="E18" i="1" l="1"/>
  <c r="F18" i="1" s="1"/>
  <c r="G17" i="1"/>
  <c r="D18" i="5"/>
  <c r="F18" i="5" s="1"/>
  <c r="C19" i="5" s="1"/>
  <c r="F20" i="3"/>
  <c r="C21" i="3" s="1"/>
  <c r="E21" i="3" s="1"/>
  <c r="G18" i="4"/>
  <c r="C19" i="4"/>
  <c r="E19" i="4" s="1"/>
  <c r="G23" i="8"/>
  <c r="D24" i="8" s="1"/>
  <c r="D30" i="4"/>
  <c r="G18" i="1" l="1"/>
  <c r="C19" i="1"/>
  <c r="G18" i="5"/>
  <c r="G20" i="3"/>
  <c r="E19" i="5"/>
  <c r="D19" i="5"/>
  <c r="F21" i="3"/>
  <c r="F19" i="4"/>
  <c r="C20" i="4" s="1"/>
  <c r="G24" i="8"/>
  <c r="D25" i="8" s="1"/>
  <c r="D31" i="4"/>
  <c r="E19" i="1" l="1"/>
  <c r="F19" i="1" s="1"/>
  <c r="G21" i="3"/>
  <c r="C22" i="3"/>
  <c r="E22" i="3" s="1"/>
  <c r="G19" i="4"/>
  <c r="F19" i="5"/>
  <c r="C20" i="5" s="1"/>
  <c r="E20" i="5" s="1"/>
  <c r="E20" i="4"/>
  <c r="F20" i="4" s="1"/>
  <c r="G20" i="4" s="1"/>
  <c r="G25" i="8"/>
  <c r="D26" i="8" s="1"/>
  <c r="G26" i="8" s="1"/>
  <c r="G19" i="1" l="1"/>
  <c r="C20" i="1"/>
  <c r="G19" i="5"/>
  <c r="D20" i="5"/>
  <c r="F20" i="5" s="1"/>
  <c r="C21" i="5" s="1"/>
  <c r="F22" i="3"/>
  <c r="C21" i="4"/>
  <c r="E20" i="1" l="1"/>
  <c r="F20" i="1" s="1"/>
  <c r="G22" i="3"/>
  <c r="C23" i="3"/>
  <c r="E23" i="3" s="1"/>
  <c r="G20" i="5"/>
  <c r="E21" i="5"/>
  <c r="D21" i="5"/>
  <c r="E21" i="4"/>
  <c r="F21" i="4" s="1"/>
  <c r="G21" i="4" s="1"/>
  <c r="G20" i="1" l="1"/>
  <c r="C21" i="1"/>
  <c r="F21" i="5"/>
  <c r="F23" i="3"/>
  <c r="C22" i="4"/>
  <c r="E21" i="1" l="1"/>
  <c r="F21" i="1" s="1"/>
  <c r="C22" i="1" s="1"/>
  <c r="E22" i="1" s="1"/>
  <c r="F22" i="1" s="1"/>
  <c r="G23" i="3"/>
  <c r="C24" i="3"/>
  <c r="E24" i="3" s="1"/>
  <c r="G21" i="5"/>
  <c r="C22" i="5"/>
  <c r="E22" i="4"/>
  <c r="F22" i="4" s="1"/>
  <c r="G22" i="4" s="1"/>
  <c r="G21" i="1" l="1"/>
  <c r="G22" i="1"/>
  <c r="C23" i="1"/>
  <c r="D22" i="5"/>
  <c r="E22" i="5"/>
  <c r="F24" i="3"/>
  <c r="C23" i="4"/>
  <c r="E23" i="1" l="1"/>
  <c r="F23" i="1" s="1"/>
  <c r="G24" i="3"/>
  <c r="C25" i="3"/>
  <c r="E25" i="3" s="1"/>
  <c r="F22" i="5"/>
  <c r="D10" i="6" s="1"/>
  <c r="E23" i="4"/>
  <c r="F23" i="4" s="1"/>
  <c r="G23" i="4" s="1"/>
  <c r="G23" i="1" l="1"/>
  <c r="C24" i="1"/>
  <c r="G22" i="5"/>
  <c r="F25" i="3"/>
  <c r="C24" i="4"/>
  <c r="E24" i="1" l="1"/>
  <c r="G25" i="3"/>
  <c r="C26" i="3"/>
  <c r="E26" i="3" s="1"/>
  <c r="E24" i="4"/>
  <c r="F24" i="4" s="1"/>
  <c r="G24" i="4" s="1"/>
  <c r="F24" i="1" l="1"/>
  <c r="F26" i="3"/>
  <c r="C25" i="4"/>
  <c r="G24" i="1" l="1"/>
  <c r="C25" i="1"/>
  <c r="G26" i="3"/>
  <c r="C27" i="3"/>
  <c r="E27" i="3" s="1"/>
  <c r="E25" i="4"/>
  <c r="F25" i="4" s="1"/>
  <c r="G25" i="4" s="1"/>
  <c r="E25" i="1" l="1"/>
  <c r="D137" i="1" s="1"/>
  <c r="F27" i="3"/>
  <c r="C26" i="4"/>
  <c r="F25" i="1" l="1"/>
  <c r="C26" i="1" s="1"/>
  <c r="E26" i="1" s="1"/>
  <c r="F26" i="1" s="1"/>
  <c r="E137" i="1" s="1"/>
  <c r="C137" i="1"/>
  <c r="G27" i="3"/>
  <c r="C28" i="3"/>
  <c r="E28" i="3" s="1"/>
  <c r="E26" i="4"/>
  <c r="F26" i="4" s="1"/>
  <c r="G26" i="4" s="1"/>
  <c r="C27" i="1" l="1"/>
  <c r="G25" i="1"/>
  <c r="G26" i="1"/>
  <c r="E27" i="1"/>
  <c r="F27" i="1" s="1"/>
  <c r="G27" i="1" s="1"/>
  <c r="F28" i="3"/>
  <c r="C29" i="3" s="1"/>
  <c r="E29" i="3" s="1"/>
  <c r="C27" i="4"/>
  <c r="E27" i="4" l="1"/>
  <c r="F27" i="4" s="1"/>
  <c r="G27" i="4" s="1"/>
  <c r="G28" i="3"/>
  <c r="C28" i="1"/>
  <c r="E28" i="1" l="1"/>
  <c r="F28" i="1" s="1"/>
  <c r="G28" i="1" s="1"/>
  <c r="F29" i="3"/>
  <c r="C28" i="4"/>
  <c r="G29" i="3" l="1"/>
  <c r="C30" i="3"/>
  <c r="E30" i="3" s="1"/>
  <c r="E28" i="4"/>
  <c r="F28" i="4" s="1"/>
  <c r="G28" i="4" s="1"/>
  <c r="C29" i="1"/>
  <c r="E29" i="1" l="1"/>
  <c r="F29" i="1" s="1"/>
  <c r="G29" i="1" s="1"/>
  <c r="F30" i="3"/>
  <c r="C29" i="4"/>
  <c r="G30" i="3" l="1"/>
  <c r="C31" i="3"/>
  <c r="E31" i="3" s="1"/>
  <c r="E29" i="4"/>
  <c r="F29" i="4" s="1"/>
  <c r="G29" i="4" s="1"/>
  <c r="C30" i="1"/>
  <c r="E30" i="1" l="1"/>
  <c r="F30" i="1" s="1"/>
  <c r="G30" i="1" s="1"/>
  <c r="F31" i="3"/>
  <c r="C30" i="4"/>
  <c r="G31" i="3" l="1"/>
  <c r="C32" i="3"/>
  <c r="E32" i="3" s="1"/>
  <c r="E30" i="4"/>
  <c r="F30" i="4" s="1"/>
  <c r="G30" i="4" s="1"/>
  <c r="C31" i="1"/>
  <c r="E31" i="1" l="1"/>
  <c r="F31" i="1" s="1"/>
  <c r="C32" i="1" s="1"/>
  <c r="F32" i="3"/>
  <c r="C33" i="3" s="1"/>
  <c r="E33" i="3" s="1"/>
  <c r="C31" i="4"/>
  <c r="E31" i="4" l="1"/>
  <c r="G32" i="3"/>
  <c r="E32" i="1"/>
  <c r="F32" i="1" s="1"/>
  <c r="G32" i="1" s="1"/>
  <c r="G31" i="1"/>
  <c r="F31" i="4" l="1"/>
  <c r="D9" i="6" s="1"/>
  <c r="F33" i="3"/>
  <c r="C33" i="1"/>
  <c r="G33" i="3" l="1"/>
  <c r="C34" i="3"/>
  <c r="E34" i="3" s="1"/>
  <c r="G31" i="4"/>
  <c r="E33" i="1"/>
  <c r="F33" i="1" s="1"/>
  <c r="C34" i="1" s="1"/>
  <c r="F34" i="3" l="1"/>
  <c r="E34" i="1"/>
  <c r="F34" i="1" s="1"/>
  <c r="G34" i="1" s="1"/>
  <c r="G33" i="1"/>
  <c r="G34" i="3" l="1"/>
  <c r="C35" i="3"/>
  <c r="E35" i="3" s="1"/>
  <c r="C35" i="1"/>
  <c r="E35" i="1" l="1"/>
  <c r="F35" i="1" s="1"/>
  <c r="C36" i="1" s="1"/>
  <c r="F35" i="3"/>
  <c r="G35" i="3" l="1"/>
  <c r="C36" i="3"/>
  <c r="E36" i="3" s="1"/>
  <c r="E36" i="1"/>
  <c r="F36" i="1" s="1"/>
  <c r="G36" i="1" s="1"/>
  <c r="G35" i="1"/>
  <c r="F36" i="3" l="1"/>
  <c r="C37" i="3" s="1"/>
  <c r="E37" i="3" s="1"/>
  <c r="C37" i="1"/>
  <c r="C138" i="1" s="1"/>
  <c r="G36" i="3" l="1"/>
  <c r="E37" i="1"/>
  <c r="D138" i="1" s="1"/>
  <c r="F37" i="1" l="1"/>
  <c r="F37" i="3"/>
  <c r="G37" i="3" l="1"/>
  <c r="C38" i="3"/>
  <c r="E38" i="3" s="1"/>
  <c r="G37" i="1"/>
  <c r="C38" i="1"/>
  <c r="E38" i="1" l="1"/>
  <c r="F38" i="1" s="1"/>
  <c r="E138" i="1" s="1"/>
  <c r="F38" i="3"/>
  <c r="G38" i="1" l="1"/>
  <c r="G38" i="3"/>
  <c r="C39" i="3"/>
  <c r="E39" i="3" s="1"/>
  <c r="C39" i="1"/>
  <c r="F39" i="3" l="1"/>
  <c r="E39" i="1"/>
  <c r="F39" i="1" s="1"/>
  <c r="G39" i="1" s="1"/>
  <c r="G39" i="3" l="1"/>
  <c r="C40" i="3"/>
  <c r="E40" i="3" s="1"/>
  <c r="C40" i="1"/>
  <c r="F40" i="3" l="1"/>
  <c r="C41" i="3" s="1"/>
  <c r="E41" i="3" s="1"/>
  <c r="E40" i="1"/>
  <c r="F40" i="1" s="1"/>
  <c r="G40" i="1" s="1"/>
  <c r="G40" i="3" l="1"/>
  <c r="C41" i="1"/>
  <c r="E41" i="1" l="1"/>
  <c r="F41" i="1" s="1"/>
  <c r="G41" i="1" s="1"/>
  <c r="F41" i="3"/>
  <c r="G41" i="3" l="1"/>
  <c r="C42" i="3"/>
  <c r="E42" i="3" s="1"/>
  <c r="C42" i="1"/>
  <c r="E42" i="1" l="1"/>
  <c r="F42" i="1" s="1"/>
  <c r="G42" i="1" s="1"/>
  <c r="F42" i="3"/>
  <c r="G42" i="3" l="1"/>
  <c r="C43" i="3"/>
  <c r="E43" i="3" s="1"/>
  <c r="C43" i="1"/>
  <c r="E43" i="1" l="1"/>
  <c r="F43" i="1" s="1"/>
  <c r="C44" i="1" s="1"/>
  <c r="F43" i="3"/>
  <c r="G43" i="3" l="1"/>
  <c r="C44" i="3"/>
  <c r="E44" i="3" s="1"/>
  <c r="E44" i="1"/>
  <c r="F44" i="1" s="1"/>
  <c r="G44" i="1" s="1"/>
  <c r="G43" i="1"/>
  <c r="F44" i="3" l="1"/>
  <c r="C45" i="3" s="1"/>
  <c r="E45" i="3" s="1"/>
  <c r="C45" i="1"/>
  <c r="G44" i="3" l="1"/>
  <c r="E45" i="1"/>
  <c r="F45" i="1" s="1"/>
  <c r="G45" i="1" s="1"/>
  <c r="F45" i="3" l="1"/>
  <c r="C46" i="1"/>
  <c r="G45" i="3" l="1"/>
  <c r="C46" i="3"/>
  <c r="E46" i="3" s="1"/>
  <c r="E46" i="1"/>
  <c r="F46" i="1" s="1"/>
  <c r="G46" i="1" s="1"/>
  <c r="F46" i="3" l="1"/>
  <c r="C47" i="1"/>
  <c r="G46" i="3" l="1"/>
  <c r="C47" i="3"/>
  <c r="E47" i="3" s="1"/>
  <c r="E47" i="1"/>
  <c r="F47" i="1" s="1"/>
  <c r="G47" i="1" s="1"/>
  <c r="F47" i="3" l="1"/>
  <c r="C48" i="1"/>
  <c r="G47" i="3" l="1"/>
  <c r="C48" i="3"/>
  <c r="E48" i="3" s="1"/>
  <c r="E48" i="1"/>
  <c r="F48" i="1" s="1"/>
  <c r="G48" i="1" s="1"/>
  <c r="F48" i="3" l="1"/>
  <c r="C49" i="1"/>
  <c r="C139" i="1" s="1"/>
  <c r="G48" i="3" l="1"/>
  <c r="C49" i="3"/>
  <c r="E49" i="3" s="1"/>
  <c r="E49" i="1"/>
  <c r="F49" i="1" s="1"/>
  <c r="F49" i="3" l="1"/>
  <c r="D139" i="1"/>
  <c r="G49" i="3" l="1"/>
  <c r="C50" i="3"/>
  <c r="E50" i="3" s="1"/>
  <c r="G49" i="1"/>
  <c r="C50" i="1"/>
  <c r="E50" i="1" l="1"/>
  <c r="F50" i="1" s="1"/>
  <c r="F50" i="3"/>
  <c r="G50" i="3" l="1"/>
  <c r="C51" i="3"/>
  <c r="E51" i="3" s="1"/>
  <c r="E139" i="1"/>
  <c r="G50" i="1"/>
  <c r="C51" i="1"/>
  <c r="F51" i="3" l="1"/>
  <c r="C52" i="3" s="1"/>
  <c r="E52" i="3" s="1"/>
  <c r="E51" i="1"/>
  <c r="F51" i="1" s="1"/>
  <c r="G51" i="1" s="1"/>
  <c r="G51" i="3" l="1"/>
  <c r="C52" i="1"/>
  <c r="F52" i="3" l="1"/>
  <c r="E52" i="1"/>
  <c r="F52" i="1" s="1"/>
  <c r="G52" i="1" s="1"/>
  <c r="C53" i="1" l="1"/>
  <c r="G52" i="3"/>
  <c r="D8" i="6"/>
  <c r="E53" i="1" l="1"/>
  <c r="F53" i="1" s="1"/>
  <c r="G53" i="1" s="1"/>
  <c r="C54" i="1" l="1"/>
  <c r="E54" i="1" l="1"/>
  <c r="F54" i="1" s="1"/>
  <c r="G54" i="1" s="1"/>
  <c r="C55" i="1" l="1"/>
  <c r="E55" i="1" l="1"/>
  <c r="F55" i="1" s="1"/>
  <c r="G55" i="1" s="1"/>
  <c r="C56" i="1" l="1"/>
  <c r="E56" i="1" l="1"/>
  <c r="F56" i="1" s="1"/>
  <c r="G56" i="1" s="1"/>
  <c r="C57" i="1" l="1"/>
  <c r="E57" i="1" l="1"/>
  <c r="F57" i="1" s="1"/>
  <c r="C58" i="1" l="1"/>
  <c r="G57" i="1"/>
  <c r="E58" i="1" l="1"/>
  <c r="F58" i="1" s="1"/>
  <c r="G58" i="1" l="1"/>
  <c r="C59" i="1"/>
  <c r="E59" i="1" s="1"/>
  <c r="F59" i="1" l="1"/>
  <c r="C60" i="1" l="1"/>
  <c r="G59" i="1"/>
  <c r="E60" i="1" l="1"/>
  <c r="F60" i="1" l="1"/>
  <c r="C61" i="1" s="1"/>
  <c r="G60" i="1" l="1"/>
  <c r="E61" i="1"/>
  <c r="F61" i="1" l="1"/>
  <c r="C62" i="1" s="1"/>
  <c r="D140" i="1"/>
  <c r="C140" i="1"/>
  <c r="G61" i="1" l="1"/>
  <c r="E62" i="1"/>
  <c r="F62" i="1" s="1"/>
  <c r="G62" i="1" l="1"/>
  <c r="C63" i="1"/>
  <c r="E140" i="1"/>
  <c r="E63" i="1" l="1"/>
  <c r="F63" i="1" s="1"/>
  <c r="G63" i="1" l="1"/>
  <c r="C64" i="1"/>
  <c r="E64" i="1" l="1"/>
  <c r="F64" i="1" s="1"/>
  <c r="G64" i="1" l="1"/>
  <c r="C65" i="1"/>
  <c r="E65" i="1" l="1"/>
  <c r="F65" i="1" s="1"/>
  <c r="G65" i="1" l="1"/>
  <c r="C66" i="1"/>
  <c r="E66" i="1" l="1"/>
  <c r="F66" i="1" s="1"/>
  <c r="G66" i="1" l="1"/>
  <c r="C67" i="1"/>
  <c r="E67" i="1" l="1"/>
  <c r="F67" i="1" l="1"/>
  <c r="G67" i="1" s="1"/>
  <c r="C68" i="1" l="1"/>
  <c r="E68" i="1"/>
  <c r="F68" i="1" s="1"/>
  <c r="G68" i="1" l="1"/>
  <c r="C69" i="1"/>
  <c r="E69" i="1" l="1"/>
  <c r="F69" i="1" s="1"/>
  <c r="G69" i="1" l="1"/>
  <c r="C70" i="1"/>
  <c r="E70" i="1" l="1"/>
  <c r="F70" i="1" l="1"/>
  <c r="G70" i="1" l="1"/>
  <c r="C71" i="1"/>
  <c r="E71" i="1" l="1"/>
  <c r="F71" i="1" l="1"/>
  <c r="G71" i="1" l="1"/>
  <c r="C72" i="1"/>
  <c r="E72" i="1" l="1"/>
  <c r="F72" i="1" l="1"/>
  <c r="G72" i="1" l="1"/>
  <c r="C73" i="1"/>
  <c r="E73" i="1" l="1"/>
  <c r="F73" i="1" l="1"/>
  <c r="C74" i="1" s="1"/>
  <c r="D141" i="1"/>
  <c r="C141" i="1"/>
  <c r="G73" i="1" l="1"/>
  <c r="E74" i="1"/>
  <c r="F74" i="1" s="1"/>
  <c r="E141" i="1" l="1"/>
  <c r="C75" i="1"/>
  <c r="G74" i="1"/>
  <c r="E75" i="1" l="1"/>
  <c r="F75" i="1" s="1"/>
  <c r="G75" i="1" l="1"/>
  <c r="C76" i="1"/>
  <c r="E76" i="1" l="1"/>
  <c r="F76" i="1" l="1"/>
  <c r="G76" i="1" s="1"/>
  <c r="C77" i="1" l="1"/>
  <c r="E77" i="1" s="1"/>
  <c r="F77" i="1" s="1"/>
  <c r="G77" i="1" l="1"/>
  <c r="C78" i="1"/>
  <c r="E78" i="1" l="1"/>
  <c r="F78" i="1" l="1"/>
  <c r="G78" i="1" s="1"/>
  <c r="C79" i="1" l="1"/>
  <c r="E79" i="1" s="1"/>
  <c r="F79" i="1" s="1"/>
  <c r="C80" i="1" s="1"/>
  <c r="E80" i="1" l="1"/>
  <c r="F80" i="1" s="1"/>
  <c r="C81" i="1" s="1"/>
  <c r="G79" i="1"/>
  <c r="E81" i="1" l="1"/>
  <c r="G80" i="1"/>
  <c r="F81" i="1" l="1"/>
  <c r="G81" i="1" l="1"/>
  <c r="C82" i="1"/>
  <c r="E82" i="1" l="1"/>
  <c r="F82" i="1" l="1"/>
  <c r="G82" i="1" l="1"/>
  <c r="C83" i="1"/>
  <c r="E83" i="1" l="1"/>
  <c r="F83" i="1" l="1"/>
  <c r="G83" i="1" l="1"/>
  <c r="C84" i="1"/>
  <c r="E84" i="1" l="1"/>
  <c r="F84" i="1" l="1"/>
  <c r="G84" i="1" l="1"/>
  <c r="C85" i="1"/>
  <c r="E85" i="1" l="1"/>
  <c r="F85" i="1" l="1"/>
  <c r="C86" i="1" s="1"/>
  <c r="D142" i="1"/>
  <c r="C142" i="1"/>
  <c r="G85" i="1" l="1"/>
  <c r="E86" i="1"/>
  <c r="F86" i="1" s="1"/>
  <c r="E142" i="1" l="1"/>
  <c r="C87" i="1"/>
  <c r="G86" i="1"/>
  <c r="E87" i="1" l="1"/>
  <c r="F87" i="1" l="1"/>
  <c r="G87" i="1" s="1"/>
  <c r="C88" i="1"/>
  <c r="E88" i="1" l="1"/>
  <c r="F88" i="1" s="1"/>
  <c r="G88" i="1" l="1"/>
  <c r="C89" i="1"/>
  <c r="E89" i="1" l="1"/>
  <c r="F89" i="1" l="1"/>
  <c r="G89" i="1" s="1"/>
  <c r="C90" i="1" l="1"/>
  <c r="E90" i="1" s="1"/>
  <c r="F90" i="1" s="1"/>
  <c r="G90" i="1" l="1"/>
  <c r="C91" i="1"/>
  <c r="E91" i="1" l="1"/>
  <c r="F91" i="1" s="1"/>
  <c r="C92" i="1" s="1"/>
  <c r="E92" i="1" l="1"/>
  <c r="F92" i="1" s="1"/>
  <c r="G91" i="1"/>
  <c r="G92" i="1" l="1"/>
  <c r="C93" i="1"/>
  <c r="E93" i="1" l="1"/>
  <c r="F93" i="1" s="1"/>
  <c r="G93" i="1" l="1"/>
  <c r="C94" i="1"/>
  <c r="E94" i="1" l="1"/>
  <c r="F94" i="1" s="1"/>
  <c r="G94" i="1" l="1"/>
  <c r="C95" i="1"/>
  <c r="E95" i="1" l="1"/>
  <c r="F95" i="1" s="1"/>
  <c r="G95" i="1" l="1"/>
  <c r="C96" i="1"/>
  <c r="E96" i="1" l="1"/>
  <c r="F96" i="1" s="1"/>
  <c r="G96" i="1" l="1"/>
  <c r="C97" i="1"/>
  <c r="C143" i="1" l="1"/>
  <c r="E97" i="1"/>
  <c r="D143" i="1" s="1"/>
  <c r="F97" i="1" l="1"/>
  <c r="G97" i="1" s="1"/>
  <c r="C98" i="1" l="1"/>
  <c r="E98" i="1" s="1"/>
  <c r="F98" i="1" l="1"/>
  <c r="E143" i="1" s="1"/>
  <c r="G98" i="1" l="1"/>
  <c r="C99" i="1"/>
  <c r="E99" i="1" s="1"/>
  <c r="F99" i="1" l="1"/>
  <c r="C100" i="1" s="1"/>
  <c r="E100" i="1" s="1"/>
  <c r="F100" i="1" s="1"/>
  <c r="G99" i="1" l="1"/>
  <c r="G100" i="1"/>
  <c r="C101" i="1"/>
  <c r="E101" i="1" l="1"/>
  <c r="F101" i="1" s="1"/>
  <c r="G101" i="1" l="1"/>
  <c r="C102" i="1"/>
  <c r="E102" i="1" l="1"/>
  <c r="F102" i="1" s="1"/>
  <c r="G102" i="1" l="1"/>
  <c r="C103" i="1"/>
  <c r="E103" i="1" l="1"/>
  <c r="F103" i="1" l="1"/>
  <c r="C104" i="1" s="1"/>
  <c r="G103" i="1" l="1"/>
  <c r="E104" i="1"/>
  <c r="F104" i="1" l="1"/>
  <c r="G104" i="1" l="1"/>
  <c r="C105" i="1"/>
  <c r="E105" i="1" l="1"/>
  <c r="F105" i="1" l="1"/>
  <c r="G105" i="1" l="1"/>
  <c r="C106" i="1"/>
  <c r="E106" i="1" l="1"/>
  <c r="F106" i="1" l="1"/>
  <c r="C107" i="1" s="1"/>
  <c r="G106" i="1" l="1"/>
  <c r="E107" i="1"/>
  <c r="F107" i="1" l="1"/>
  <c r="G107" i="1" l="1"/>
  <c r="C108" i="1"/>
  <c r="E108" i="1" l="1"/>
  <c r="F108" i="1" s="1"/>
  <c r="G108" i="1" l="1"/>
  <c r="C109" i="1"/>
  <c r="E109" i="1" l="1"/>
  <c r="F109" i="1" l="1"/>
  <c r="C110" i="1" s="1"/>
  <c r="D144" i="1"/>
  <c r="C144" i="1"/>
  <c r="G109" i="1" l="1"/>
  <c r="E110" i="1"/>
  <c r="F110" i="1" s="1"/>
  <c r="E144" i="1" l="1"/>
  <c r="C111" i="1"/>
  <c r="G110" i="1"/>
  <c r="E111" i="1" l="1"/>
  <c r="F111" i="1" s="1"/>
  <c r="G111" i="1" l="1"/>
  <c r="C112" i="1"/>
  <c r="E112" i="1" l="1"/>
  <c r="F112" i="1" l="1"/>
  <c r="G112" i="1" l="1"/>
  <c r="C113" i="1"/>
  <c r="E113" i="1" l="1"/>
  <c r="F113" i="1" l="1"/>
  <c r="G113" i="1" l="1"/>
  <c r="C114" i="1"/>
  <c r="E114" i="1" l="1"/>
  <c r="F114" i="1" l="1"/>
  <c r="G114" i="1" l="1"/>
  <c r="C115" i="1"/>
  <c r="E115" i="1" l="1"/>
  <c r="F115" i="1" l="1"/>
  <c r="C116" i="1" s="1"/>
  <c r="G115" i="1" l="1"/>
  <c r="E116" i="1"/>
  <c r="F116" i="1" l="1"/>
  <c r="C117" i="1" s="1"/>
  <c r="G116" i="1" l="1"/>
  <c r="E117" i="1"/>
  <c r="F117" i="1" s="1"/>
  <c r="C118" i="1" s="1"/>
  <c r="E118" i="1" l="1"/>
  <c r="F118" i="1" s="1"/>
  <c r="C119" i="1" s="1"/>
  <c r="G117" i="1"/>
  <c r="E119" i="1" l="1"/>
  <c r="F119" i="1" s="1"/>
  <c r="G118" i="1"/>
  <c r="G119" i="1" l="1"/>
  <c r="C120" i="1"/>
  <c r="E120" i="1" l="1"/>
  <c r="F120" i="1" s="1"/>
  <c r="G120" i="1" l="1"/>
  <c r="C121" i="1"/>
  <c r="E121" i="1" l="1"/>
  <c r="F121" i="1" l="1"/>
  <c r="C122" i="1" s="1"/>
  <c r="D145" i="1"/>
  <c r="C145" i="1"/>
  <c r="G121" i="1" l="1"/>
  <c r="E122" i="1"/>
  <c r="F122" i="1" s="1"/>
  <c r="E145" i="1" l="1"/>
  <c r="C123" i="1"/>
  <c r="G122" i="1"/>
  <c r="E123" i="1" l="1"/>
  <c r="F123" i="1" s="1"/>
  <c r="G123" i="1" l="1"/>
  <c r="C124" i="1"/>
  <c r="E124" i="1" l="1"/>
  <c r="F124" i="1" l="1"/>
  <c r="G124" i="1" l="1"/>
  <c r="C125" i="1"/>
  <c r="E125" i="1" l="1"/>
  <c r="F125" i="1" s="1"/>
  <c r="G125" i="1" l="1"/>
  <c r="C126" i="1"/>
  <c r="E126" i="1" l="1"/>
  <c r="F126" i="1" s="1"/>
  <c r="G126" i="1" l="1"/>
  <c r="C127" i="1"/>
  <c r="E127" i="1" l="1"/>
  <c r="F127" i="1" s="1"/>
  <c r="C128" i="1" s="1"/>
  <c r="E128" i="1" l="1"/>
  <c r="F128" i="1" s="1"/>
  <c r="G127" i="1"/>
  <c r="G128" i="1" l="1"/>
  <c r="C129" i="1"/>
  <c r="E129" i="1" l="1"/>
  <c r="F129" i="1" l="1"/>
  <c r="G129" i="1" l="1"/>
  <c r="C130" i="1"/>
  <c r="E130" i="1" l="1"/>
  <c r="F130" i="1" l="1"/>
  <c r="C131" i="1" s="1"/>
  <c r="E131" i="1" l="1"/>
  <c r="F131" i="1" s="1"/>
  <c r="C132" i="1" s="1"/>
  <c r="G130" i="1"/>
  <c r="E132" i="1" l="1"/>
  <c r="F132" i="1" s="1"/>
  <c r="C133" i="1" s="1"/>
  <c r="G131" i="1"/>
  <c r="E133" i="1" l="1"/>
  <c r="D146" i="1" s="1"/>
  <c r="G132" i="1"/>
  <c r="F133" i="1" l="1"/>
  <c r="E146" i="1" s="1"/>
  <c r="D7" i="6" s="1"/>
  <c r="D13" i="7" s="1"/>
  <c r="C146" i="1"/>
  <c r="G133" i="1" l="1"/>
</calcChain>
</file>

<file path=xl/sharedStrings.xml><?xml version="1.0" encoding="utf-8"?>
<sst xmlns="http://schemas.openxmlformats.org/spreadsheetml/2006/main" count="103" uniqueCount="58">
  <si>
    <t>Start Date</t>
  </si>
  <si>
    <t>Annual Average Rate of Interest</t>
  </si>
  <si>
    <t>Drawdown Amount</t>
  </si>
  <si>
    <t>Opening</t>
  </si>
  <si>
    <t>Drawdown</t>
  </si>
  <si>
    <t>Ìnterest</t>
  </si>
  <si>
    <t>Closing</t>
  </si>
  <si>
    <t>Month</t>
  </si>
  <si>
    <t>End Date</t>
  </si>
  <si>
    <t>Drawdown % p.a.</t>
  </si>
  <si>
    <t>Drawdown %</t>
  </si>
  <si>
    <t>Starting age</t>
  </si>
  <si>
    <t>60 Years</t>
  </si>
  <si>
    <t>The income shall be subject to applicable tax untill the age of 65 year, after which no tax is charged</t>
  </si>
  <si>
    <t>Drawdown period</t>
  </si>
  <si>
    <t>10 years</t>
  </si>
  <si>
    <t>Assumptions</t>
  </si>
  <si>
    <t>Initial Drawdown Amount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</si>
  <si>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drawdown percentage should not be more than 15% p.a. hence if the periodic drawdown amount is more than the interest, the percentage keeps going up and if it get to above 15%, the withdrawal will have to be revised downwards. The Fund will have acturial valuation ever x years.</t>
    </r>
  </si>
  <si>
    <t>Years</t>
  </si>
  <si>
    <t>Total Amount withdrawn</t>
  </si>
  <si>
    <t>Interest</t>
  </si>
  <si>
    <t>Balance</t>
  </si>
  <si>
    <t>Frequency</t>
  </si>
  <si>
    <t>Opening Balance</t>
  </si>
  <si>
    <t>Drawdown amount</t>
  </si>
  <si>
    <t>Fund Value after 10 years</t>
  </si>
  <si>
    <t>Age</t>
  </si>
  <si>
    <t>Opening Amount</t>
  </si>
  <si>
    <t>Monthly</t>
  </si>
  <si>
    <t>Quarterly</t>
  </si>
  <si>
    <t>Semi- Annual</t>
  </si>
  <si>
    <t>Annually</t>
  </si>
  <si>
    <t>OutPut</t>
  </si>
  <si>
    <t>Do not Alter the Output Values</t>
  </si>
  <si>
    <t>&gt;&gt;Minimum is 1,000,000</t>
  </si>
  <si>
    <t>Interest Rate</t>
  </si>
  <si>
    <t>Drawdown Period</t>
  </si>
  <si>
    <t>Withdrawal Percentage</t>
  </si>
  <si>
    <t>&gt;&gt;Monthly, Quarterly, Half-Yearly or Annually</t>
  </si>
  <si>
    <t>Year 1</t>
  </si>
  <si>
    <t>Fund Value After 10 years</t>
  </si>
  <si>
    <t>Amount Payable</t>
  </si>
  <si>
    <t>Closing Balance</t>
  </si>
  <si>
    <t>Target Rate of Interest</t>
  </si>
  <si>
    <t>Benefits Transfer</t>
  </si>
  <si>
    <t>Annual Drawdown Amount</t>
  </si>
  <si>
    <t>Drawdown percentage p.a.</t>
  </si>
  <si>
    <t xml:space="preserve"> Ìnterest</t>
  </si>
  <si>
    <t>Input</t>
  </si>
  <si>
    <t>Enter the Transfer-in Amount</t>
  </si>
  <si>
    <t>Enter Withdrawal Frequency</t>
  </si>
  <si>
    <t>10 Years</t>
  </si>
  <si>
    <t>GENCAP INCOME DRAWDOWN FUND- CALCULATOR</t>
  </si>
  <si>
    <t>Annual Interest Rate</t>
  </si>
  <si>
    <t>Annual Withdrawal Percentage</t>
  </si>
  <si>
    <t xml:space="preserve">Opening Balance </t>
  </si>
  <si>
    <t>Maximum is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</si>
</sst>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%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6C5B"/>
        <bgColor indexed="64"/>
      </patternFill>
    </fill>
    <fill>
      <patternFill patternType="solid">
        <fgColor rgb="FF6D6F71"/>
        <bgColor indexed="64"/>
      </patternFill>
    </fill>
    <fill>
      <patternFill patternType="solid">
        <fgColor rgb="FFAC1D3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1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 applyAlignment="1">
      <alignment horizontal="left"/>
    </xf>
    <xf numFmtId="17" fontId="0" fillId="0" borderId="1" xfId="0" applyNumberFormat="1" applyFont="1" applyBorder="1" applyAlignment="1">
      <alignment horizontal="right"/>
    </xf>
    <xf numFmtId="17" fontId="0" fillId="0" borderId="3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2" fontId="0" fillId="0" borderId="0" xfId="0" applyNumberFormat="1" applyFont="1"/>
    <xf numFmtId="9" fontId="0" fillId="0" borderId="0" xfId="0" applyNumberFormat="1" applyFont="1"/>
    <xf numFmtId="43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165" fontId="0" fillId="0" borderId="0" xfId="0" applyNumberFormat="1" applyFont="1" applyBorder="1"/>
    <xf numFmtId="16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vertical="top" shrinkToFit="1"/>
    </xf>
    <xf numFmtId="0" fontId="0" fillId="0" borderId="0" xfId="0" applyFont="1" applyBorder="1" applyAlignment="1">
      <alignment horizontal="left"/>
    </xf>
    <xf numFmtId="4" fontId="2" fillId="2" borderId="0" xfId="0" applyNumberFormat="1" applyFont="1" applyFill="1" applyAlignment="1">
      <alignment horizontal="left"/>
    </xf>
    <xf numFmtId="166" fontId="0" fillId="0" borderId="0" xfId="2" applyNumberFormat="1" applyFont="1" applyBorder="1" applyAlignment="1">
      <alignment horizontal="left" vertical="top"/>
    </xf>
    <xf numFmtId="166" fontId="0" fillId="0" borderId="4" xfId="0" applyNumberFormat="1" applyFont="1" applyBorder="1" applyAlignment="1">
      <alignment horizontal="right" vertical="top"/>
    </xf>
    <xf numFmtId="10" fontId="0" fillId="0" borderId="0" xfId="2" applyNumberFormat="1" applyFont="1" applyBorder="1"/>
    <xf numFmtId="43" fontId="0" fillId="0" borderId="0" xfId="1" applyFont="1"/>
    <xf numFmtId="166" fontId="0" fillId="0" borderId="0" xfId="2" applyNumberFormat="1" applyFont="1"/>
    <xf numFmtId="164" fontId="0" fillId="0" borderId="0" xfId="0" applyNumberFormat="1" applyFont="1" applyBorder="1"/>
    <xf numFmtId="0" fontId="0" fillId="0" borderId="7" xfId="0" applyFont="1" applyBorder="1" applyAlignment="1">
      <alignment horizontal="left"/>
    </xf>
    <xf numFmtId="164" fontId="0" fillId="0" borderId="7" xfId="0" applyNumberFormat="1" applyFont="1" applyBorder="1"/>
    <xf numFmtId="4" fontId="4" fillId="0" borderId="7" xfId="0" applyNumberFormat="1" applyFont="1" applyFill="1" applyBorder="1" applyAlignment="1">
      <alignment horizontal="right" vertical="top" shrinkToFit="1"/>
    </xf>
    <xf numFmtId="3" fontId="0" fillId="0" borderId="0" xfId="0" applyNumberFormat="1"/>
    <xf numFmtId="167" fontId="0" fillId="0" borderId="0" xfId="1" applyNumberFormat="1" applyFont="1"/>
    <xf numFmtId="9" fontId="0" fillId="0" borderId="0" xfId="0" applyNumberFormat="1"/>
    <xf numFmtId="10" fontId="0" fillId="0" borderId="0" xfId="2" applyNumberFormat="1" applyFont="1"/>
    <xf numFmtId="43" fontId="0" fillId="0" borderId="0" xfId="0" applyNumberFormat="1"/>
    <xf numFmtId="166" fontId="6" fillId="0" borderId="0" xfId="0" applyNumberFormat="1" applyFont="1"/>
    <xf numFmtId="0" fontId="6" fillId="0" borderId="0" xfId="0" applyFont="1"/>
    <xf numFmtId="15" fontId="0" fillId="0" borderId="0" xfId="0" applyNumberFormat="1" applyFont="1" applyAlignment="1">
      <alignment horizontal="left"/>
    </xf>
    <xf numFmtId="166" fontId="0" fillId="0" borderId="1" xfId="2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15" fontId="0" fillId="0" borderId="1" xfId="0" applyNumberFormat="1" applyFont="1" applyBorder="1" applyAlignment="1">
      <alignment horizontal="right"/>
    </xf>
    <xf numFmtId="15" fontId="0" fillId="0" borderId="3" xfId="0" applyNumberFormat="1" applyFont="1" applyBorder="1" applyAlignment="1">
      <alignment horizontal="right"/>
    </xf>
    <xf numFmtId="0" fontId="2" fillId="3" borderId="0" xfId="0" applyFont="1" applyFill="1" applyAlignment="1">
      <alignment horizontal="left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/>
    <xf numFmtId="4" fontId="2" fillId="3" borderId="0" xfId="0" applyNumberFormat="1" applyFont="1" applyFill="1" applyAlignment="1">
      <alignment horizontal="left"/>
    </xf>
    <xf numFmtId="3" fontId="0" fillId="0" borderId="1" xfId="0" applyNumberFormat="1" applyFont="1" applyBorder="1" applyAlignment="1">
      <alignment horizontal="right"/>
    </xf>
    <xf numFmtId="17" fontId="0" fillId="5" borderId="0" xfId="0" applyNumberFormat="1" applyFont="1" applyFill="1" applyAlignment="1">
      <alignment horizontal="left"/>
    </xf>
    <xf numFmtId="164" fontId="0" fillId="5" borderId="0" xfId="1" applyNumberFormat="1" applyFont="1" applyFill="1" applyAlignment="1">
      <alignment horizontal="right"/>
    </xf>
    <xf numFmtId="164" fontId="0" fillId="5" borderId="0" xfId="1" applyNumberFormat="1" applyFont="1" applyFill="1"/>
    <xf numFmtId="166" fontId="0" fillId="5" borderId="0" xfId="2" applyNumberFormat="1" applyFont="1" applyFill="1" applyBorder="1" applyAlignment="1">
      <alignment horizontal="left" vertical="top"/>
    </xf>
    <xf numFmtId="164" fontId="0" fillId="5" borderId="0" xfId="0" applyNumberFormat="1" applyFont="1" applyFill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/>
    <xf numFmtId="4" fontId="2" fillId="4" borderId="0" xfId="0" applyNumberFormat="1" applyFont="1" applyFill="1" applyBorder="1" applyAlignment="1">
      <alignment horizontal="right" vertical="top" shrinkToFit="1"/>
    </xf>
    <xf numFmtId="15" fontId="0" fillId="5" borderId="0" xfId="0" applyNumberFormat="1" applyFont="1" applyFill="1" applyAlignment="1">
      <alignment horizontal="left"/>
    </xf>
    <xf numFmtId="15" fontId="0" fillId="6" borderId="0" xfId="0" applyNumberFormat="1" applyFont="1" applyFill="1" applyAlignment="1">
      <alignment horizontal="left"/>
    </xf>
    <xf numFmtId="164" fontId="0" fillId="6" borderId="0" xfId="0" applyNumberFormat="1" applyFont="1" applyFill="1" applyAlignment="1">
      <alignment horizontal="right"/>
    </xf>
    <xf numFmtId="164" fontId="0" fillId="6" borderId="0" xfId="1" applyNumberFormat="1" applyFont="1" applyFill="1"/>
    <xf numFmtId="0" fontId="8" fillId="0" borderId="0" xfId="0" applyFont="1" applyAlignment="1">
      <alignment vertical="top"/>
    </xf>
    <xf numFmtId="0" fontId="7" fillId="4" borderId="4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left" vertical="top"/>
    </xf>
    <xf numFmtId="9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8" fillId="0" borderId="9" xfId="0" applyFont="1" applyBorder="1" applyAlignment="1">
      <alignment vertical="top"/>
    </xf>
    <xf numFmtId="167" fontId="8" fillId="0" borderId="10" xfId="1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3" fontId="10" fillId="0" borderId="10" xfId="0" applyNumberFormat="1" applyFont="1" applyBorder="1" applyAlignment="1">
      <alignment horizontal="right" vertical="top"/>
    </xf>
    <xf numFmtId="3" fontId="10" fillId="0" borderId="12" xfId="0" applyNumberFormat="1" applyFont="1" applyBorder="1" applyAlignment="1">
      <alignment horizontal="right" vertical="top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AC1D39"/>
      <color rgb="FF006C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workbookViewId="0">
      <selection activeCell="J17" sqref="J17"/>
    </sheetView>
  </sheetViews>
  <sheetFormatPr baseColWidth="10" defaultColWidth="9.1640625" defaultRowHeight="15" x14ac:dyDescent="0.2"/>
  <cols>
    <col min="1" max="1" width="9.1640625" style="2"/>
    <col min="2" max="2" width="22.1640625" style="18" customWidth="1"/>
    <col min="3" max="3" width="18.5" style="19" customWidth="1"/>
    <col min="4" max="5" width="17.83203125" style="3" customWidth="1"/>
    <col min="6" max="6" width="18.1640625" style="3" customWidth="1"/>
    <col min="7" max="7" width="17.83203125" style="25" customWidth="1"/>
    <col min="8" max="8" width="13" style="4" bestFit="1" customWidth="1"/>
    <col min="9" max="10" width="12.6640625" style="4" customWidth="1"/>
    <col min="11" max="16384" width="9.1640625" style="3"/>
  </cols>
  <sheetData>
    <row r="1" spans="2:9" ht="16" thickBot="1" x14ac:dyDescent="0.25">
      <c r="B1" s="83" t="s">
        <v>16</v>
      </c>
      <c r="C1" s="83"/>
    </row>
    <row r="2" spans="2:9" ht="16" thickBot="1" x14ac:dyDescent="0.25">
      <c r="B2" s="5" t="s">
        <v>0</v>
      </c>
      <c r="C2" s="6">
        <v>43952</v>
      </c>
    </row>
    <row r="3" spans="2:9" ht="16" thickBot="1" x14ac:dyDescent="0.25">
      <c r="B3" s="5" t="s">
        <v>8</v>
      </c>
      <c r="C3" s="7">
        <f>B133</f>
        <v>47574</v>
      </c>
      <c r="H3" s="4">
        <v>44</v>
      </c>
    </row>
    <row r="4" spans="2:9" ht="16" thickBot="1" x14ac:dyDescent="0.25">
      <c r="B4" s="5" t="s">
        <v>1</v>
      </c>
      <c r="C4" s="8">
        <f>'Assumptions- Data Entry'!B1</f>
        <v>0.11</v>
      </c>
      <c r="H4" s="4">
        <f>2/3</f>
        <v>0.66666666666666663</v>
      </c>
      <c r="I4" s="4">
        <f>H4*H3</f>
        <v>29.333333333333332</v>
      </c>
    </row>
    <row r="5" spans="2:9" ht="16" thickBot="1" x14ac:dyDescent="0.25">
      <c r="B5" s="5" t="s">
        <v>17</v>
      </c>
      <c r="C5" s="9">
        <f>'Assumptions- Data Entry'!B4</f>
        <v>1900000</v>
      </c>
      <c r="E5" s="31"/>
      <c r="I5" s="4">
        <f>I4*1000000</f>
        <v>29333333.333333332</v>
      </c>
    </row>
    <row r="6" spans="2:9" ht="16" thickBot="1" x14ac:dyDescent="0.25">
      <c r="B6" s="5" t="s">
        <v>2</v>
      </c>
      <c r="C6" s="9">
        <f>(C5*C7)/12</f>
        <v>23750</v>
      </c>
      <c r="D6" s="30"/>
      <c r="F6" s="12"/>
    </row>
    <row r="7" spans="2:9" ht="16" thickBot="1" x14ac:dyDescent="0.25">
      <c r="B7" s="13" t="s">
        <v>9</v>
      </c>
      <c r="C7" s="8">
        <f>'Assumptions- Data Entry'!B2</f>
        <v>0.15</v>
      </c>
      <c r="D7" s="11"/>
      <c r="F7" s="12"/>
    </row>
    <row r="8" spans="2:9" ht="16" hidden="1" thickBot="1" x14ac:dyDescent="0.25">
      <c r="B8" s="13" t="s">
        <v>11</v>
      </c>
      <c r="C8" s="14" t="s">
        <v>12</v>
      </c>
      <c r="E8" s="24"/>
    </row>
    <row r="9" spans="2:9" ht="16" hidden="1" thickBot="1" x14ac:dyDescent="0.25">
      <c r="B9" s="13" t="s">
        <v>14</v>
      </c>
      <c r="C9" s="15" t="s">
        <v>15</v>
      </c>
      <c r="E9" s="24"/>
    </row>
    <row r="10" spans="2:9" x14ac:dyDescent="0.2">
      <c r="B10" s="25"/>
      <c r="C10" s="17"/>
      <c r="E10" s="24"/>
    </row>
    <row r="11" spans="2:9" x14ac:dyDescent="0.2">
      <c r="B11" s="16" t="s">
        <v>13</v>
      </c>
      <c r="C11" s="17"/>
      <c r="E11" s="24"/>
    </row>
    <row r="12" spans="2:9" x14ac:dyDescent="0.2">
      <c r="E12" s="24"/>
    </row>
    <row r="13" spans="2:9" x14ac:dyDescent="0.2">
      <c r="B13" s="48" t="s">
        <v>7</v>
      </c>
      <c r="C13" s="49" t="s">
        <v>56</v>
      </c>
      <c r="D13" s="49" t="s">
        <v>2</v>
      </c>
      <c r="E13" s="49" t="s">
        <v>21</v>
      </c>
      <c r="F13" s="49" t="s">
        <v>43</v>
      </c>
      <c r="G13" s="51" t="s">
        <v>10</v>
      </c>
    </row>
    <row r="14" spans="2:9" x14ac:dyDescent="0.2">
      <c r="B14" s="20">
        <f>C2</f>
        <v>43952</v>
      </c>
      <c r="C14" s="23">
        <f>C5</f>
        <v>1900000</v>
      </c>
      <c r="D14" s="1">
        <f>C6</f>
        <v>23750</v>
      </c>
      <c r="E14" s="1">
        <f>C14*$C$4*(1/12)</f>
        <v>17416.666666666664</v>
      </c>
      <c r="F14" s="1">
        <f>C14-D14+E14</f>
        <v>1893666.6666666667</v>
      </c>
      <c r="G14" s="27" t="str">
        <f>IF((D14*12)/F14&lt;15%,"Permittable","Withdrawal not permitted, revise your drawdown amount")</f>
        <v>Withdrawal not permitted, revise your drawdown amount</v>
      </c>
    </row>
    <row r="15" spans="2:9" x14ac:dyDescent="0.2">
      <c r="B15" s="20">
        <f>EDATE(B14,1)</f>
        <v>43983</v>
      </c>
      <c r="C15" s="23">
        <f>F14</f>
        <v>1893666.6666666667</v>
      </c>
      <c r="D15" s="1">
        <f>D14</f>
        <v>23750</v>
      </c>
      <c r="E15" s="1">
        <f t="shared" ref="E15:E78" si="0">C15*$C$4*(1/12)</f>
        <v>17358.611111111109</v>
      </c>
      <c r="F15" s="1">
        <f t="shared" ref="F15:F78" si="1">C15-D15+E15</f>
        <v>1887275.2777777778</v>
      </c>
      <c r="G15" s="27" t="str">
        <f>IF((D15*12)/F15&lt;15%,"Permittable","Withdrawal not permitted, revise your drawdown amount")</f>
        <v>Withdrawal not permitted, revise your drawdown amount</v>
      </c>
    </row>
    <row r="16" spans="2:9" x14ac:dyDescent="0.2">
      <c r="B16" s="20">
        <f t="shared" ref="B16:B79" si="2">EDATE(B15,1)</f>
        <v>44013</v>
      </c>
      <c r="C16" s="23">
        <f>F15</f>
        <v>1887275.2777777778</v>
      </c>
      <c r="D16" s="1">
        <f t="shared" ref="D16:D79" si="3">D15</f>
        <v>23750</v>
      </c>
      <c r="E16" s="1">
        <f t="shared" si="0"/>
        <v>17300.023379629631</v>
      </c>
      <c r="F16" s="1">
        <f t="shared" si="1"/>
        <v>1880825.3011574075</v>
      </c>
      <c r="G16" s="27" t="str">
        <f t="shared" ref="G16:G78" si="4">IF((D16*12)/F16&lt;15%,"Permittable","Withdrawal not permitted, revise your drawdown amount")</f>
        <v>Withdrawal not permitted, revise your drawdown amount</v>
      </c>
    </row>
    <row r="17" spans="2:7" x14ac:dyDescent="0.2">
      <c r="B17" s="20">
        <f t="shared" si="2"/>
        <v>44044</v>
      </c>
      <c r="C17" s="23">
        <f t="shared" ref="C17:C33" si="5">F16</f>
        <v>1880825.3011574075</v>
      </c>
      <c r="D17" s="1">
        <f t="shared" si="3"/>
        <v>23750</v>
      </c>
      <c r="E17" s="1">
        <f t="shared" si="0"/>
        <v>17240.8985939429</v>
      </c>
      <c r="F17" s="1">
        <f t="shared" si="1"/>
        <v>1874316.1997513503</v>
      </c>
      <c r="G17" s="27" t="str">
        <f t="shared" si="4"/>
        <v>Withdrawal not permitted, revise your drawdown amount</v>
      </c>
    </row>
    <row r="18" spans="2:7" x14ac:dyDescent="0.2">
      <c r="B18" s="20">
        <f t="shared" si="2"/>
        <v>44075</v>
      </c>
      <c r="C18" s="23">
        <f t="shared" si="5"/>
        <v>1874316.1997513503</v>
      </c>
      <c r="D18" s="1">
        <f t="shared" si="3"/>
        <v>23750</v>
      </c>
      <c r="E18" s="1">
        <f t="shared" si="0"/>
        <v>17181.231831054043</v>
      </c>
      <c r="F18" s="1">
        <f t="shared" si="1"/>
        <v>1867747.4315824043</v>
      </c>
      <c r="G18" s="27" t="str">
        <f t="shared" si="4"/>
        <v>Withdrawal not permitted, revise your drawdown amount</v>
      </c>
    </row>
    <row r="19" spans="2:7" x14ac:dyDescent="0.2">
      <c r="B19" s="20">
        <f t="shared" si="2"/>
        <v>44105</v>
      </c>
      <c r="C19" s="23">
        <f t="shared" si="5"/>
        <v>1867747.4315824043</v>
      </c>
      <c r="D19" s="1">
        <f t="shared" si="3"/>
        <v>23750</v>
      </c>
      <c r="E19" s="1">
        <f t="shared" si="0"/>
        <v>17121.018122838705</v>
      </c>
      <c r="F19" s="1">
        <f t="shared" si="1"/>
        <v>1861118.4497052431</v>
      </c>
      <c r="G19" s="27" t="str">
        <f t="shared" si="4"/>
        <v>Withdrawal not permitted, revise your drawdown amount</v>
      </c>
    </row>
    <row r="20" spans="2:7" x14ac:dyDescent="0.2">
      <c r="B20" s="20">
        <f t="shared" si="2"/>
        <v>44136</v>
      </c>
      <c r="C20" s="23">
        <f t="shared" si="5"/>
        <v>1861118.4497052431</v>
      </c>
      <c r="D20" s="1">
        <f t="shared" si="3"/>
        <v>23750</v>
      </c>
      <c r="E20" s="1">
        <f t="shared" si="0"/>
        <v>17060.252455631395</v>
      </c>
      <c r="F20" s="1">
        <f t="shared" si="1"/>
        <v>1854428.7021608746</v>
      </c>
      <c r="G20" s="27" t="str">
        <f t="shared" si="4"/>
        <v>Withdrawal not permitted, revise your drawdown amount</v>
      </c>
    </row>
    <row r="21" spans="2:7" x14ac:dyDescent="0.2">
      <c r="B21" s="20">
        <f t="shared" si="2"/>
        <v>44166</v>
      </c>
      <c r="C21" s="23">
        <f t="shared" si="5"/>
        <v>1854428.7021608746</v>
      </c>
      <c r="D21" s="1">
        <f t="shared" si="3"/>
        <v>23750</v>
      </c>
      <c r="E21" s="1">
        <f t="shared" si="0"/>
        <v>16998.929769808015</v>
      </c>
      <c r="F21" s="1">
        <f t="shared" si="1"/>
        <v>1847677.6319306826</v>
      </c>
      <c r="G21" s="27" t="str">
        <f t="shared" si="4"/>
        <v>Withdrawal not permitted, revise your drawdown amount</v>
      </c>
    </row>
    <row r="22" spans="2:7" x14ac:dyDescent="0.2">
      <c r="B22" s="20">
        <f t="shared" si="2"/>
        <v>44197</v>
      </c>
      <c r="C22" s="23">
        <f t="shared" si="5"/>
        <v>1847677.6319306826</v>
      </c>
      <c r="D22" s="1">
        <f t="shared" si="3"/>
        <v>23750</v>
      </c>
      <c r="E22" s="1">
        <f t="shared" si="0"/>
        <v>16937.04495936459</v>
      </c>
      <c r="F22" s="1">
        <f t="shared" si="1"/>
        <v>1840864.6768900473</v>
      </c>
      <c r="G22" s="27" t="str">
        <f t="shared" si="4"/>
        <v>Withdrawal not permitted, revise your drawdown amount</v>
      </c>
    </row>
    <row r="23" spans="2:7" x14ac:dyDescent="0.2">
      <c r="B23" s="20">
        <f t="shared" si="2"/>
        <v>44228</v>
      </c>
      <c r="C23" s="23">
        <f t="shared" si="5"/>
        <v>1840864.6768900473</v>
      </c>
      <c r="D23" s="1">
        <f t="shared" si="3"/>
        <v>23750</v>
      </c>
      <c r="E23" s="1">
        <f t="shared" si="0"/>
        <v>16874.592871492099</v>
      </c>
      <c r="F23" s="1">
        <f t="shared" si="1"/>
        <v>1833989.2697615393</v>
      </c>
      <c r="G23" s="27" t="str">
        <f t="shared" si="4"/>
        <v>Withdrawal not permitted, revise your drawdown amount</v>
      </c>
    </row>
    <row r="24" spans="2:7" x14ac:dyDescent="0.2">
      <c r="B24" s="20">
        <f t="shared" si="2"/>
        <v>44256</v>
      </c>
      <c r="C24" s="23">
        <f t="shared" si="5"/>
        <v>1833989.2697615393</v>
      </c>
      <c r="D24" s="1">
        <f t="shared" si="3"/>
        <v>23750</v>
      </c>
      <c r="E24" s="1">
        <f t="shared" si="0"/>
        <v>16811.568306147441</v>
      </c>
      <c r="F24" s="1">
        <f t="shared" si="1"/>
        <v>1827050.8380676867</v>
      </c>
      <c r="G24" s="27" t="str">
        <f t="shared" si="4"/>
        <v>Withdrawal not permitted, revise your drawdown amount</v>
      </c>
    </row>
    <row r="25" spans="2:7" x14ac:dyDescent="0.2">
      <c r="B25" s="20">
        <f t="shared" si="2"/>
        <v>44287</v>
      </c>
      <c r="C25" s="23">
        <f t="shared" si="5"/>
        <v>1827050.8380676867</v>
      </c>
      <c r="D25" s="1">
        <f t="shared" si="3"/>
        <v>23750</v>
      </c>
      <c r="E25" s="1">
        <f t="shared" si="0"/>
        <v>16747.966015620459</v>
      </c>
      <c r="F25" s="1">
        <f t="shared" si="1"/>
        <v>1820048.804083307</v>
      </c>
      <c r="G25" s="27" t="str">
        <f t="shared" si="4"/>
        <v>Withdrawal not permitted, revise your drawdown amount</v>
      </c>
    </row>
    <row r="26" spans="2:7" x14ac:dyDescent="0.2">
      <c r="B26" s="20">
        <f t="shared" si="2"/>
        <v>44317</v>
      </c>
      <c r="C26" s="23">
        <f t="shared" si="5"/>
        <v>1820048.804083307</v>
      </c>
      <c r="D26" s="1">
        <f t="shared" si="3"/>
        <v>23750</v>
      </c>
      <c r="E26" s="1">
        <f t="shared" si="0"/>
        <v>16683.780704096978</v>
      </c>
      <c r="F26" s="1">
        <f t="shared" si="1"/>
        <v>1812982.5847874039</v>
      </c>
      <c r="G26" s="27" t="str">
        <f t="shared" si="4"/>
        <v>Withdrawal not permitted, revise your drawdown amount</v>
      </c>
    </row>
    <row r="27" spans="2:7" x14ac:dyDescent="0.2">
      <c r="B27" s="20">
        <f t="shared" si="2"/>
        <v>44348</v>
      </c>
      <c r="C27" s="23">
        <f t="shared" si="5"/>
        <v>1812982.5847874039</v>
      </c>
      <c r="D27" s="1">
        <f t="shared" si="3"/>
        <v>23750</v>
      </c>
      <c r="E27" s="1">
        <f t="shared" si="0"/>
        <v>16619.007027217867</v>
      </c>
      <c r="F27" s="1">
        <f t="shared" si="1"/>
        <v>1805851.5918146218</v>
      </c>
      <c r="G27" s="27" t="str">
        <f t="shared" si="4"/>
        <v>Withdrawal not permitted, revise your drawdown amount</v>
      </c>
    </row>
    <row r="28" spans="2:7" x14ac:dyDescent="0.2">
      <c r="B28" s="20">
        <f t="shared" si="2"/>
        <v>44378</v>
      </c>
      <c r="C28" s="23">
        <f t="shared" si="5"/>
        <v>1805851.5918146218</v>
      </c>
      <c r="D28" s="1">
        <f t="shared" si="3"/>
        <v>23750</v>
      </c>
      <c r="E28" s="1">
        <f t="shared" si="0"/>
        <v>16553.639591634033</v>
      </c>
      <c r="F28" s="1">
        <f t="shared" si="1"/>
        <v>1798655.2314062559</v>
      </c>
      <c r="G28" s="27" t="str">
        <f t="shared" si="4"/>
        <v>Withdrawal not permitted, revise your drawdown amount</v>
      </c>
    </row>
    <row r="29" spans="2:7" x14ac:dyDescent="0.2">
      <c r="B29" s="20">
        <f t="shared" si="2"/>
        <v>44409</v>
      </c>
      <c r="C29" s="23">
        <f t="shared" si="5"/>
        <v>1798655.2314062559</v>
      </c>
      <c r="D29" s="1">
        <f t="shared" si="3"/>
        <v>23750</v>
      </c>
      <c r="E29" s="1">
        <f t="shared" si="0"/>
        <v>16487.672954557343</v>
      </c>
      <c r="F29" s="1">
        <f t="shared" si="1"/>
        <v>1791392.9043608131</v>
      </c>
      <c r="G29" s="27" t="str">
        <f t="shared" si="4"/>
        <v>Withdrawal not permitted, revise your drawdown amount</v>
      </c>
    </row>
    <row r="30" spans="2:7" x14ac:dyDescent="0.2">
      <c r="B30" s="20">
        <f t="shared" si="2"/>
        <v>44440</v>
      </c>
      <c r="C30" s="23">
        <f t="shared" si="5"/>
        <v>1791392.9043608131</v>
      </c>
      <c r="D30" s="1">
        <f t="shared" si="3"/>
        <v>23750</v>
      </c>
      <c r="E30" s="1">
        <f t="shared" si="0"/>
        <v>16421.101623307452</v>
      </c>
      <c r="F30" s="1">
        <f t="shared" si="1"/>
        <v>1784064.0059841205</v>
      </c>
      <c r="G30" s="27" t="str">
        <f t="shared" si="4"/>
        <v>Withdrawal not permitted, revise your drawdown amount</v>
      </c>
    </row>
    <row r="31" spans="2:7" x14ac:dyDescent="0.2">
      <c r="B31" s="20">
        <f t="shared" si="2"/>
        <v>44470</v>
      </c>
      <c r="C31" s="23">
        <f t="shared" si="5"/>
        <v>1784064.0059841205</v>
      </c>
      <c r="D31" s="1">
        <f t="shared" si="3"/>
        <v>23750</v>
      </c>
      <c r="E31" s="1">
        <f t="shared" si="0"/>
        <v>16353.92005485444</v>
      </c>
      <c r="F31" s="1">
        <f t="shared" si="1"/>
        <v>1776667.9260389749</v>
      </c>
      <c r="G31" s="27" t="str">
        <f t="shared" si="4"/>
        <v>Withdrawal not permitted, revise your drawdown amount</v>
      </c>
    </row>
    <row r="32" spans="2:7" x14ac:dyDescent="0.2">
      <c r="B32" s="20">
        <f t="shared" si="2"/>
        <v>44501</v>
      </c>
      <c r="C32" s="23">
        <f t="shared" si="5"/>
        <v>1776667.9260389749</v>
      </c>
      <c r="D32" s="1">
        <f t="shared" si="3"/>
        <v>23750</v>
      </c>
      <c r="E32" s="1">
        <f t="shared" si="0"/>
        <v>16286.122655357271</v>
      </c>
      <c r="F32" s="1">
        <f t="shared" si="1"/>
        <v>1769204.0486943321</v>
      </c>
      <c r="G32" s="27" t="str">
        <f t="shared" si="4"/>
        <v>Withdrawal not permitted, revise your drawdown amount</v>
      </c>
    </row>
    <row r="33" spans="2:7" x14ac:dyDescent="0.2">
      <c r="B33" s="20">
        <f t="shared" si="2"/>
        <v>44531</v>
      </c>
      <c r="C33" s="23">
        <f t="shared" si="5"/>
        <v>1769204.0486943321</v>
      </c>
      <c r="D33" s="1">
        <f t="shared" si="3"/>
        <v>23750</v>
      </c>
      <c r="E33" s="1">
        <f t="shared" si="0"/>
        <v>16217.703779698044</v>
      </c>
      <c r="F33" s="1">
        <f t="shared" si="1"/>
        <v>1761671.7524740302</v>
      </c>
      <c r="G33" s="27" t="str">
        <f t="shared" si="4"/>
        <v>Withdrawal not permitted, revise your drawdown amount</v>
      </c>
    </row>
    <row r="34" spans="2:7" x14ac:dyDescent="0.2">
      <c r="B34" s="20">
        <f t="shared" si="2"/>
        <v>44562</v>
      </c>
      <c r="C34" s="23">
        <f t="shared" ref="C34:C97" si="6">F33</f>
        <v>1761671.7524740302</v>
      </c>
      <c r="D34" s="1">
        <f t="shared" si="3"/>
        <v>23750</v>
      </c>
      <c r="E34" s="1">
        <f t="shared" si="0"/>
        <v>16148.657731011943</v>
      </c>
      <c r="F34" s="1">
        <f t="shared" si="1"/>
        <v>1754070.4102050422</v>
      </c>
      <c r="G34" s="27" t="str">
        <f t="shared" si="4"/>
        <v>Withdrawal not permitted, revise your drawdown amount</v>
      </c>
    </row>
    <row r="35" spans="2:7" x14ac:dyDescent="0.2">
      <c r="B35" s="20">
        <f t="shared" si="2"/>
        <v>44593</v>
      </c>
      <c r="C35" s="23">
        <f t="shared" si="6"/>
        <v>1754070.4102050422</v>
      </c>
      <c r="D35" s="1">
        <f t="shared" si="3"/>
        <v>23750</v>
      </c>
      <c r="E35" s="1">
        <f t="shared" si="0"/>
        <v>16078.978760212887</v>
      </c>
      <c r="F35" s="1">
        <f t="shared" si="1"/>
        <v>1746399.3889652551</v>
      </c>
      <c r="G35" s="27" t="str">
        <f t="shared" si="4"/>
        <v>Withdrawal not permitted, revise your drawdown amount</v>
      </c>
    </row>
    <row r="36" spans="2:7" x14ac:dyDescent="0.2">
      <c r="B36" s="20">
        <f t="shared" si="2"/>
        <v>44621</v>
      </c>
      <c r="C36" s="23">
        <f t="shared" si="6"/>
        <v>1746399.3889652551</v>
      </c>
      <c r="D36" s="1">
        <f t="shared" si="3"/>
        <v>23750</v>
      </c>
      <c r="E36" s="1">
        <f t="shared" si="0"/>
        <v>16008.66106551484</v>
      </c>
      <c r="F36" s="1">
        <f t="shared" si="1"/>
        <v>1738658.05003077</v>
      </c>
      <c r="G36" s="27" t="str">
        <f t="shared" si="4"/>
        <v>Withdrawal not permitted, revise your drawdown amount</v>
      </c>
    </row>
    <row r="37" spans="2:7" x14ac:dyDescent="0.2">
      <c r="B37" s="20">
        <f t="shared" si="2"/>
        <v>44652</v>
      </c>
      <c r="C37" s="23">
        <f t="shared" si="6"/>
        <v>1738658.05003077</v>
      </c>
      <c r="D37" s="1">
        <f t="shared" si="3"/>
        <v>23750</v>
      </c>
      <c r="E37" s="1">
        <f t="shared" si="0"/>
        <v>15937.698791948724</v>
      </c>
      <c r="F37" s="1">
        <f t="shared" si="1"/>
        <v>1730845.7488227186</v>
      </c>
      <c r="G37" s="27" t="str">
        <f t="shared" si="4"/>
        <v>Withdrawal not permitted, revise your drawdown amount</v>
      </c>
    </row>
    <row r="38" spans="2:7" x14ac:dyDescent="0.2">
      <c r="B38" s="20">
        <f t="shared" si="2"/>
        <v>44682</v>
      </c>
      <c r="C38" s="23">
        <f t="shared" si="6"/>
        <v>1730845.7488227186</v>
      </c>
      <c r="D38" s="1">
        <f t="shared" si="3"/>
        <v>23750</v>
      </c>
      <c r="E38" s="1">
        <f t="shared" si="0"/>
        <v>15866.08603087492</v>
      </c>
      <c r="F38" s="1">
        <f t="shared" si="1"/>
        <v>1722961.8348535935</v>
      </c>
      <c r="G38" s="27" t="str">
        <f t="shared" si="4"/>
        <v>Withdrawal not permitted, revise your drawdown amount</v>
      </c>
    </row>
    <row r="39" spans="2:7" x14ac:dyDescent="0.2">
      <c r="B39" s="20">
        <f t="shared" si="2"/>
        <v>44713</v>
      </c>
      <c r="C39" s="23">
        <f t="shared" si="6"/>
        <v>1722961.8348535935</v>
      </c>
      <c r="D39" s="1">
        <f t="shared" si="3"/>
        <v>23750</v>
      </c>
      <c r="E39" s="1">
        <f t="shared" si="0"/>
        <v>15793.816819491274</v>
      </c>
      <c r="F39" s="1">
        <f t="shared" si="1"/>
        <v>1715005.6516730848</v>
      </c>
      <c r="G39" s="27" t="str">
        <f t="shared" si="4"/>
        <v>Withdrawal not permitted, revise your drawdown amount</v>
      </c>
    </row>
    <row r="40" spans="2:7" x14ac:dyDescent="0.2">
      <c r="B40" s="20">
        <f t="shared" si="2"/>
        <v>44743</v>
      </c>
      <c r="C40" s="23">
        <f t="shared" si="6"/>
        <v>1715005.6516730848</v>
      </c>
      <c r="D40" s="1">
        <f t="shared" si="3"/>
        <v>23750</v>
      </c>
      <c r="E40" s="1">
        <f t="shared" si="0"/>
        <v>15720.88514033661</v>
      </c>
      <c r="F40" s="1">
        <f t="shared" si="1"/>
        <v>1706976.5368134214</v>
      </c>
      <c r="G40" s="27" t="str">
        <f t="shared" si="4"/>
        <v>Withdrawal not permitted, revise your drawdown amount</v>
      </c>
    </row>
    <row r="41" spans="2:7" x14ac:dyDescent="0.2">
      <c r="B41" s="20">
        <f t="shared" si="2"/>
        <v>44774</v>
      </c>
      <c r="C41" s="23">
        <f t="shared" si="6"/>
        <v>1706976.5368134214</v>
      </c>
      <c r="D41" s="1">
        <f t="shared" si="3"/>
        <v>23750</v>
      </c>
      <c r="E41" s="1">
        <f t="shared" si="0"/>
        <v>15647.284920789696</v>
      </c>
      <c r="F41" s="1">
        <f t="shared" si="1"/>
        <v>1698873.8217342112</v>
      </c>
      <c r="G41" s="27" t="str">
        <f t="shared" si="4"/>
        <v>Withdrawal not permitted, revise your drawdown amount</v>
      </c>
    </row>
    <row r="42" spans="2:7" x14ac:dyDescent="0.2">
      <c r="B42" s="20">
        <f t="shared" si="2"/>
        <v>44805</v>
      </c>
      <c r="C42" s="23">
        <f t="shared" si="6"/>
        <v>1698873.8217342112</v>
      </c>
      <c r="D42" s="1">
        <f t="shared" si="3"/>
        <v>23750</v>
      </c>
      <c r="E42" s="1">
        <f t="shared" si="0"/>
        <v>15573.010032563603</v>
      </c>
      <c r="F42" s="1">
        <f t="shared" si="1"/>
        <v>1690696.8317667749</v>
      </c>
      <c r="G42" s="27" t="str">
        <f t="shared" si="4"/>
        <v>Withdrawal not permitted, revise your drawdown amount</v>
      </c>
    </row>
    <row r="43" spans="2:7" x14ac:dyDescent="0.2">
      <c r="B43" s="20">
        <f t="shared" si="2"/>
        <v>44835</v>
      </c>
      <c r="C43" s="23">
        <f t="shared" si="6"/>
        <v>1690696.8317667749</v>
      </c>
      <c r="D43" s="1">
        <f t="shared" si="3"/>
        <v>23750</v>
      </c>
      <c r="E43" s="1">
        <f t="shared" si="0"/>
        <v>15498.054291195436</v>
      </c>
      <c r="F43" s="1">
        <f t="shared" si="1"/>
        <v>1682444.8860579703</v>
      </c>
      <c r="G43" s="27" t="str">
        <f t="shared" si="4"/>
        <v>Withdrawal not permitted, revise your drawdown amount</v>
      </c>
    </row>
    <row r="44" spans="2:7" x14ac:dyDescent="0.2">
      <c r="B44" s="20">
        <f t="shared" si="2"/>
        <v>44866</v>
      </c>
      <c r="C44" s="23">
        <f t="shared" si="6"/>
        <v>1682444.8860579703</v>
      </c>
      <c r="D44" s="1">
        <f t="shared" si="3"/>
        <v>23750</v>
      </c>
      <c r="E44" s="1">
        <f t="shared" si="0"/>
        <v>15422.411455531395</v>
      </c>
      <c r="F44" s="1">
        <f t="shared" si="1"/>
        <v>1674117.2975135017</v>
      </c>
      <c r="G44" s="27" t="str">
        <f t="shared" si="4"/>
        <v>Withdrawal not permitted, revise your drawdown amount</v>
      </c>
    </row>
    <row r="45" spans="2:7" x14ac:dyDescent="0.2">
      <c r="B45" s="20">
        <f t="shared" si="2"/>
        <v>44896</v>
      </c>
      <c r="C45" s="23">
        <f t="shared" si="6"/>
        <v>1674117.2975135017</v>
      </c>
      <c r="D45" s="1">
        <f t="shared" si="3"/>
        <v>23750</v>
      </c>
      <c r="E45" s="1">
        <f t="shared" si="0"/>
        <v>15346.075227207099</v>
      </c>
      <c r="F45" s="1">
        <f t="shared" si="1"/>
        <v>1665713.3727407088</v>
      </c>
      <c r="G45" s="27" t="str">
        <f t="shared" si="4"/>
        <v>Withdrawal not permitted, revise your drawdown amount</v>
      </c>
    </row>
    <row r="46" spans="2:7" x14ac:dyDescent="0.2">
      <c r="B46" s="20">
        <f t="shared" si="2"/>
        <v>44927</v>
      </c>
      <c r="C46" s="23">
        <f t="shared" si="6"/>
        <v>1665713.3727407088</v>
      </c>
      <c r="D46" s="1">
        <f t="shared" si="3"/>
        <v>23750</v>
      </c>
      <c r="E46" s="1">
        <f t="shared" si="0"/>
        <v>15269.039250123164</v>
      </c>
      <c r="F46" s="1">
        <f t="shared" si="1"/>
        <v>1657232.4119908318</v>
      </c>
      <c r="G46" s="27" t="str">
        <f t="shared" si="4"/>
        <v>Withdrawal not permitted, revise your drawdown amount</v>
      </c>
    </row>
    <row r="47" spans="2:7" x14ac:dyDescent="0.2">
      <c r="B47" s="20">
        <f t="shared" si="2"/>
        <v>44958</v>
      </c>
      <c r="C47" s="23">
        <f t="shared" si="6"/>
        <v>1657232.4119908318</v>
      </c>
      <c r="D47" s="1">
        <f t="shared" si="3"/>
        <v>23750</v>
      </c>
      <c r="E47" s="1">
        <f t="shared" si="0"/>
        <v>15191.297109915959</v>
      </c>
      <c r="F47" s="1">
        <f t="shared" si="1"/>
        <v>1648673.7091007477</v>
      </c>
      <c r="G47" s="27" t="str">
        <f t="shared" si="4"/>
        <v>Withdrawal not permitted, revise your drawdown amount</v>
      </c>
    </row>
    <row r="48" spans="2:7" x14ac:dyDescent="0.2">
      <c r="B48" s="20">
        <f t="shared" si="2"/>
        <v>44986</v>
      </c>
      <c r="C48" s="23">
        <f t="shared" si="6"/>
        <v>1648673.7091007477</v>
      </c>
      <c r="D48" s="1">
        <f t="shared" si="3"/>
        <v>23750</v>
      </c>
      <c r="E48" s="1">
        <f t="shared" si="0"/>
        <v>15112.842333423521</v>
      </c>
      <c r="F48" s="1">
        <f t="shared" si="1"/>
        <v>1640036.5514341712</v>
      </c>
      <c r="G48" s="27" t="str">
        <f t="shared" si="4"/>
        <v>Withdrawal not permitted, revise your drawdown amount</v>
      </c>
    </row>
    <row r="49" spans="2:7" x14ac:dyDescent="0.2">
      <c r="B49" s="20">
        <f t="shared" si="2"/>
        <v>45017</v>
      </c>
      <c r="C49" s="23">
        <f t="shared" si="6"/>
        <v>1640036.5514341712</v>
      </c>
      <c r="D49" s="1">
        <f t="shared" si="3"/>
        <v>23750</v>
      </c>
      <c r="E49" s="1">
        <f t="shared" si="0"/>
        <v>15033.668388146569</v>
      </c>
      <c r="F49" s="1">
        <f t="shared" si="1"/>
        <v>1631320.2198223178</v>
      </c>
      <c r="G49" s="27" t="str">
        <f t="shared" si="4"/>
        <v>Withdrawal not permitted, revise your drawdown amount</v>
      </c>
    </row>
    <row r="50" spans="2:7" x14ac:dyDescent="0.2">
      <c r="B50" s="20">
        <f t="shared" si="2"/>
        <v>45047</v>
      </c>
      <c r="C50" s="23">
        <f t="shared" si="6"/>
        <v>1631320.2198223178</v>
      </c>
      <c r="D50" s="1">
        <f t="shared" si="3"/>
        <v>23750</v>
      </c>
      <c r="E50" s="1">
        <f t="shared" si="0"/>
        <v>14953.76868170458</v>
      </c>
      <c r="F50" s="1">
        <f t="shared" si="1"/>
        <v>1622523.9885040224</v>
      </c>
      <c r="G50" s="27" t="str">
        <f t="shared" si="4"/>
        <v>Withdrawal not permitted, revise your drawdown amount</v>
      </c>
    </row>
    <row r="51" spans="2:7" x14ac:dyDescent="0.2">
      <c r="B51" s="20">
        <f t="shared" si="2"/>
        <v>45078</v>
      </c>
      <c r="C51" s="23">
        <f t="shared" si="6"/>
        <v>1622523.9885040224</v>
      </c>
      <c r="D51" s="1">
        <f t="shared" si="3"/>
        <v>23750</v>
      </c>
      <c r="E51" s="1">
        <f t="shared" si="0"/>
        <v>14873.13656128687</v>
      </c>
      <c r="F51" s="1">
        <f t="shared" si="1"/>
        <v>1613647.1250653092</v>
      </c>
      <c r="G51" s="27" t="str">
        <f t="shared" si="4"/>
        <v>Withdrawal not permitted, revise your drawdown amount</v>
      </c>
    </row>
    <row r="52" spans="2:7" x14ac:dyDescent="0.2">
      <c r="B52" s="20">
        <f t="shared" si="2"/>
        <v>45108</v>
      </c>
      <c r="C52" s="23">
        <f t="shared" si="6"/>
        <v>1613647.1250653092</v>
      </c>
      <c r="D52" s="1">
        <f t="shared" si="3"/>
        <v>23750</v>
      </c>
      <c r="E52" s="1">
        <f t="shared" si="0"/>
        <v>14791.765313098667</v>
      </c>
      <c r="F52" s="1">
        <f t="shared" si="1"/>
        <v>1604688.8903784079</v>
      </c>
      <c r="G52" s="27" t="str">
        <f t="shared" si="4"/>
        <v>Withdrawal not permitted, revise your drawdown amount</v>
      </c>
    </row>
    <row r="53" spans="2:7" x14ac:dyDescent="0.2">
      <c r="B53" s="20">
        <f t="shared" si="2"/>
        <v>45139</v>
      </c>
      <c r="C53" s="23">
        <f t="shared" si="6"/>
        <v>1604688.8903784079</v>
      </c>
      <c r="D53" s="1">
        <f t="shared" si="3"/>
        <v>23750</v>
      </c>
      <c r="E53" s="1">
        <f t="shared" si="0"/>
        <v>14709.648161802072</v>
      </c>
      <c r="F53" s="1">
        <f t="shared" si="1"/>
        <v>1595648.5385402099</v>
      </c>
      <c r="G53" s="27" t="str">
        <f t="shared" si="4"/>
        <v>Withdrawal not permitted, revise your drawdown amount</v>
      </c>
    </row>
    <row r="54" spans="2:7" x14ac:dyDescent="0.2">
      <c r="B54" s="20">
        <f t="shared" si="2"/>
        <v>45170</v>
      </c>
      <c r="C54" s="23">
        <f t="shared" si="6"/>
        <v>1595648.5385402099</v>
      </c>
      <c r="D54" s="1">
        <f t="shared" si="3"/>
        <v>23750</v>
      </c>
      <c r="E54" s="1">
        <f t="shared" si="0"/>
        <v>14626.778269951923</v>
      </c>
      <c r="F54" s="1">
        <f t="shared" si="1"/>
        <v>1586525.3168101618</v>
      </c>
      <c r="G54" s="27" t="str">
        <f t="shared" si="4"/>
        <v>Withdrawal not permitted, revise your drawdown amount</v>
      </c>
    </row>
    <row r="55" spans="2:7" x14ac:dyDescent="0.2">
      <c r="B55" s="20">
        <f t="shared" si="2"/>
        <v>45200</v>
      </c>
      <c r="C55" s="23">
        <f t="shared" si="6"/>
        <v>1586525.3168101618</v>
      </c>
      <c r="D55" s="1">
        <f t="shared" si="3"/>
        <v>23750</v>
      </c>
      <c r="E55" s="1">
        <f t="shared" si="0"/>
        <v>14543.148737426483</v>
      </c>
      <c r="F55" s="1">
        <f t="shared" si="1"/>
        <v>1577318.4655475882</v>
      </c>
      <c r="G55" s="27" t="str">
        <f t="shared" si="4"/>
        <v>Withdrawal not permitted, revise your drawdown amount</v>
      </c>
    </row>
    <row r="56" spans="2:7" x14ac:dyDescent="0.2">
      <c r="B56" s="20">
        <f t="shared" si="2"/>
        <v>45231</v>
      </c>
      <c r="C56" s="23">
        <f t="shared" si="6"/>
        <v>1577318.4655475882</v>
      </c>
      <c r="D56" s="1">
        <f t="shared" si="3"/>
        <v>23750</v>
      </c>
      <c r="E56" s="1">
        <f t="shared" si="0"/>
        <v>14458.752600852891</v>
      </c>
      <c r="F56" s="1">
        <f t="shared" si="1"/>
        <v>1568027.2181484411</v>
      </c>
      <c r="G56" s="27" t="str">
        <f t="shared" si="4"/>
        <v>Withdrawal not permitted, revise your drawdown amount</v>
      </c>
    </row>
    <row r="57" spans="2:7" x14ac:dyDescent="0.2">
      <c r="B57" s="20">
        <f t="shared" si="2"/>
        <v>45261</v>
      </c>
      <c r="C57" s="23">
        <f t="shared" si="6"/>
        <v>1568027.2181484411</v>
      </c>
      <c r="D57" s="1">
        <f t="shared" si="3"/>
        <v>23750</v>
      </c>
      <c r="E57" s="1">
        <f t="shared" si="0"/>
        <v>14373.582833027376</v>
      </c>
      <c r="F57" s="1">
        <f t="shared" si="1"/>
        <v>1558650.8009814685</v>
      </c>
      <c r="G57" s="27" t="str">
        <f t="shared" si="4"/>
        <v>Withdrawal not permitted, revise your drawdown amount</v>
      </c>
    </row>
    <row r="58" spans="2:7" x14ac:dyDescent="0.2">
      <c r="B58" s="20">
        <f t="shared" si="2"/>
        <v>45292</v>
      </c>
      <c r="C58" s="23">
        <f t="shared" si="6"/>
        <v>1558650.8009814685</v>
      </c>
      <c r="D58" s="1">
        <f t="shared" si="3"/>
        <v>23750</v>
      </c>
      <c r="E58" s="1">
        <f t="shared" si="0"/>
        <v>14287.632342330129</v>
      </c>
      <c r="F58" s="1">
        <f t="shared" si="1"/>
        <v>1549188.4333237987</v>
      </c>
      <c r="G58" s="27" t="str">
        <f t="shared" si="4"/>
        <v>Withdrawal not permitted, revise your drawdown amount</v>
      </c>
    </row>
    <row r="59" spans="2:7" x14ac:dyDescent="0.2">
      <c r="B59" s="20">
        <f t="shared" si="2"/>
        <v>45323</v>
      </c>
      <c r="C59" s="23">
        <f t="shared" si="6"/>
        <v>1549188.4333237987</v>
      </c>
      <c r="D59" s="1">
        <f t="shared" si="3"/>
        <v>23750</v>
      </c>
      <c r="E59" s="1">
        <f t="shared" si="0"/>
        <v>14200.893972134822</v>
      </c>
      <c r="F59" s="1">
        <f t="shared" si="1"/>
        <v>1539639.3272959336</v>
      </c>
      <c r="G59" s="27" t="str">
        <f t="shared" si="4"/>
        <v>Withdrawal not permitted, revise your drawdown amount</v>
      </c>
    </row>
    <row r="60" spans="2:7" x14ac:dyDescent="0.2">
      <c r="B60" s="20">
        <f t="shared" si="2"/>
        <v>45352</v>
      </c>
      <c r="C60" s="23">
        <f t="shared" si="6"/>
        <v>1539639.3272959336</v>
      </c>
      <c r="D60" s="1">
        <f t="shared" si="3"/>
        <v>23750</v>
      </c>
      <c r="E60" s="1">
        <f t="shared" si="0"/>
        <v>14113.360500212724</v>
      </c>
      <c r="F60" s="1">
        <f t="shared" si="1"/>
        <v>1530002.6877961464</v>
      </c>
      <c r="G60" s="27" t="str">
        <f t="shared" si="4"/>
        <v>Withdrawal not permitted, revise your drawdown amount</v>
      </c>
    </row>
    <row r="61" spans="2:7" x14ac:dyDescent="0.2">
      <c r="B61" s="20">
        <f t="shared" si="2"/>
        <v>45383</v>
      </c>
      <c r="C61" s="23">
        <f t="shared" si="6"/>
        <v>1530002.6877961464</v>
      </c>
      <c r="D61" s="1">
        <f t="shared" si="3"/>
        <v>23750</v>
      </c>
      <c r="E61" s="1">
        <f t="shared" si="0"/>
        <v>14025.024638131341</v>
      </c>
      <c r="F61" s="1">
        <f t="shared" si="1"/>
        <v>1520277.7124342776</v>
      </c>
      <c r="G61" s="27" t="str">
        <f t="shared" si="4"/>
        <v>Withdrawal not permitted, revise your drawdown amount</v>
      </c>
    </row>
    <row r="62" spans="2:7" x14ac:dyDescent="0.2">
      <c r="B62" s="20">
        <f t="shared" si="2"/>
        <v>45413</v>
      </c>
      <c r="C62" s="23">
        <f t="shared" si="6"/>
        <v>1520277.7124342776</v>
      </c>
      <c r="D62" s="1">
        <f t="shared" si="3"/>
        <v>23750</v>
      </c>
      <c r="E62" s="1">
        <f t="shared" si="0"/>
        <v>13935.879030647544</v>
      </c>
      <c r="F62" s="1">
        <f t="shared" si="1"/>
        <v>1510463.5914649251</v>
      </c>
      <c r="G62" s="27" t="str">
        <f t="shared" si="4"/>
        <v>Withdrawal not permitted, revise your drawdown amount</v>
      </c>
    </row>
    <row r="63" spans="2:7" x14ac:dyDescent="0.2">
      <c r="B63" s="20">
        <f t="shared" si="2"/>
        <v>45444</v>
      </c>
      <c r="C63" s="23">
        <f t="shared" si="6"/>
        <v>1510463.5914649251</v>
      </c>
      <c r="D63" s="1">
        <f t="shared" si="3"/>
        <v>23750</v>
      </c>
      <c r="E63" s="1">
        <f t="shared" si="0"/>
        <v>13845.916255095146</v>
      </c>
      <c r="F63" s="1">
        <f t="shared" si="1"/>
        <v>1500559.5077200201</v>
      </c>
      <c r="G63" s="27" t="str">
        <f t="shared" si="4"/>
        <v>Withdrawal not permitted, revise your drawdown amount</v>
      </c>
    </row>
    <row r="64" spans="2:7" x14ac:dyDescent="0.2">
      <c r="B64" s="20">
        <f t="shared" si="2"/>
        <v>45474</v>
      </c>
      <c r="C64" s="23">
        <f t="shared" si="6"/>
        <v>1500559.5077200201</v>
      </c>
      <c r="D64" s="1">
        <f t="shared" si="3"/>
        <v>23750</v>
      </c>
      <c r="E64" s="1">
        <f t="shared" si="0"/>
        <v>13755.128820766851</v>
      </c>
      <c r="F64" s="1">
        <f t="shared" si="1"/>
        <v>1490564.6365407871</v>
      </c>
      <c r="G64" s="27" t="str">
        <f t="shared" si="4"/>
        <v>Withdrawal not permitted, revise your drawdown amount</v>
      </c>
    </row>
    <row r="65" spans="2:7" x14ac:dyDescent="0.2">
      <c r="B65" s="20">
        <f t="shared" si="2"/>
        <v>45505</v>
      </c>
      <c r="C65" s="23">
        <f t="shared" si="6"/>
        <v>1490564.6365407871</v>
      </c>
      <c r="D65" s="1">
        <f t="shared" si="3"/>
        <v>23750</v>
      </c>
      <c r="E65" s="1">
        <f t="shared" si="0"/>
        <v>13663.509168290548</v>
      </c>
      <c r="F65" s="1">
        <f t="shared" si="1"/>
        <v>1480478.1457090776</v>
      </c>
      <c r="G65" s="27" t="str">
        <f t="shared" si="4"/>
        <v>Withdrawal not permitted, revise your drawdown amount</v>
      </c>
    </row>
    <row r="66" spans="2:7" x14ac:dyDescent="0.2">
      <c r="B66" s="20">
        <f t="shared" si="2"/>
        <v>45536</v>
      </c>
      <c r="C66" s="23">
        <f t="shared" si="6"/>
        <v>1480478.1457090776</v>
      </c>
      <c r="D66" s="1">
        <f t="shared" si="3"/>
        <v>23750</v>
      </c>
      <c r="E66" s="1">
        <f t="shared" si="0"/>
        <v>13571.049668999878</v>
      </c>
      <c r="F66" s="1">
        <f t="shared" si="1"/>
        <v>1470299.1953780774</v>
      </c>
      <c r="G66" s="27" t="str">
        <f t="shared" si="4"/>
        <v>Withdrawal not permitted, revise your drawdown amount</v>
      </c>
    </row>
    <row r="67" spans="2:7" x14ac:dyDescent="0.2">
      <c r="B67" s="20">
        <f t="shared" si="2"/>
        <v>45566</v>
      </c>
      <c r="C67" s="23">
        <f t="shared" si="6"/>
        <v>1470299.1953780774</v>
      </c>
      <c r="D67" s="1">
        <f t="shared" si="3"/>
        <v>23750</v>
      </c>
      <c r="E67" s="1">
        <f t="shared" si="0"/>
        <v>13477.742624299042</v>
      </c>
      <c r="F67" s="1">
        <f t="shared" si="1"/>
        <v>1460026.9380023766</v>
      </c>
      <c r="G67" s="27" t="str">
        <f t="shared" si="4"/>
        <v>Withdrawal not permitted, revise your drawdown amount</v>
      </c>
    </row>
    <row r="68" spans="2:7" x14ac:dyDescent="0.2">
      <c r="B68" s="20">
        <f t="shared" si="2"/>
        <v>45597</v>
      </c>
      <c r="C68" s="23">
        <f t="shared" si="6"/>
        <v>1460026.9380023766</v>
      </c>
      <c r="D68" s="1">
        <f t="shared" si="3"/>
        <v>23750</v>
      </c>
      <c r="E68" s="1">
        <f t="shared" si="0"/>
        <v>13383.580265021785</v>
      </c>
      <c r="F68" s="1">
        <f t="shared" si="1"/>
        <v>1449660.5182673985</v>
      </c>
      <c r="G68" s="27" t="str">
        <f t="shared" si="4"/>
        <v>Withdrawal not permitted, revise your drawdown amount</v>
      </c>
    </row>
    <row r="69" spans="2:7" x14ac:dyDescent="0.2">
      <c r="B69" s="20">
        <f t="shared" si="2"/>
        <v>45627</v>
      </c>
      <c r="C69" s="23">
        <f t="shared" si="6"/>
        <v>1449660.5182673985</v>
      </c>
      <c r="D69" s="1">
        <f t="shared" si="3"/>
        <v>23750</v>
      </c>
      <c r="E69" s="1">
        <f t="shared" si="0"/>
        <v>13288.554750784486</v>
      </c>
      <c r="F69" s="1">
        <f t="shared" si="1"/>
        <v>1439199.073018183</v>
      </c>
      <c r="G69" s="27" t="str">
        <f t="shared" si="4"/>
        <v>Withdrawal not permitted, revise your drawdown amount</v>
      </c>
    </row>
    <row r="70" spans="2:7" x14ac:dyDescent="0.2">
      <c r="B70" s="20">
        <f t="shared" si="2"/>
        <v>45658</v>
      </c>
      <c r="C70" s="23">
        <f t="shared" si="6"/>
        <v>1439199.073018183</v>
      </c>
      <c r="D70" s="1">
        <f t="shared" si="3"/>
        <v>23750</v>
      </c>
      <c r="E70" s="1">
        <f t="shared" si="0"/>
        <v>13192.658169333345</v>
      </c>
      <c r="F70" s="1">
        <f t="shared" si="1"/>
        <v>1428641.7311875164</v>
      </c>
      <c r="G70" s="27" t="str">
        <f t="shared" si="4"/>
        <v>Withdrawal not permitted, revise your drawdown amount</v>
      </c>
    </row>
    <row r="71" spans="2:7" x14ac:dyDescent="0.2">
      <c r="B71" s="20">
        <f t="shared" si="2"/>
        <v>45689</v>
      </c>
      <c r="C71" s="23">
        <f t="shared" si="6"/>
        <v>1428641.7311875164</v>
      </c>
      <c r="D71" s="1">
        <f t="shared" si="3"/>
        <v>23750</v>
      </c>
      <c r="E71" s="1">
        <f t="shared" si="0"/>
        <v>13095.882535885565</v>
      </c>
      <c r="F71" s="1">
        <f t="shared" si="1"/>
        <v>1417987.6137234019</v>
      </c>
      <c r="G71" s="27" t="str">
        <f t="shared" si="4"/>
        <v>Withdrawal not permitted, revise your drawdown amount</v>
      </c>
    </row>
    <row r="72" spans="2:7" x14ac:dyDescent="0.2">
      <c r="B72" s="20">
        <f t="shared" si="2"/>
        <v>45717</v>
      </c>
      <c r="C72" s="23">
        <f t="shared" si="6"/>
        <v>1417987.6137234019</v>
      </c>
      <c r="D72" s="1">
        <f t="shared" si="3"/>
        <v>23750</v>
      </c>
      <c r="E72" s="1">
        <f t="shared" si="0"/>
        <v>12998.219792464517</v>
      </c>
      <c r="F72" s="1">
        <f t="shared" si="1"/>
        <v>1407235.8335158664</v>
      </c>
      <c r="G72" s="27" t="str">
        <f t="shared" si="4"/>
        <v>Withdrawal not permitted, revise your drawdown amount</v>
      </c>
    </row>
    <row r="73" spans="2:7" x14ac:dyDescent="0.2">
      <c r="B73" s="20">
        <f t="shared" si="2"/>
        <v>45748</v>
      </c>
      <c r="C73" s="23">
        <f t="shared" si="6"/>
        <v>1407235.8335158664</v>
      </c>
      <c r="D73" s="1">
        <f t="shared" si="3"/>
        <v>23750</v>
      </c>
      <c r="E73" s="1">
        <f t="shared" si="0"/>
        <v>12899.661807228775</v>
      </c>
      <c r="F73" s="1">
        <f t="shared" si="1"/>
        <v>1396385.4953230952</v>
      </c>
      <c r="G73" s="27" t="str">
        <f t="shared" si="4"/>
        <v>Withdrawal not permitted, revise your drawdown amount</v>
      </c>
    </row>
    <row r="74" spans="2:7" x14ac:dyDescent="0.2">
      <c r="B74" s="20">
        <f t="shared" si="2"/>
        <v>45778</v>
      </c>
      <c r="C74" s="23">
        <f t="shared" si="6"/>
        <v>1396385.4953230952</v>
      </c>
      <c r="D74" s="1">
        <f t="shared" si="3"/>
        <v>23750</v>
      </c>
      <c r="E74" s="1">
        <f t="shared" si="0"/>
        <v>12800.200373795038</v>
      </c>
      <c r="F74" s="1">
        <f t="shared" si="1"/>
        <v>1385435.6956968904</v>
      </c>
      <c r="G74" s="27" t="str">
        <f t="shared" si="4"/>
        <v>Withdrawal not permitted, revise your drawdown amount</v>
      </c>
    </row>
    <row r="75" spans="2:7" x14ac:dyDescent="0.2">
      <c r="B75" s="20">
        <f t="shared" si="2"/>
        <v>45809</v>
      </c>
      <c r="C75" s="23">
        <f t="shared" si="6"/>
        <v>1385435.6956968904</v>
      </c>
      <c r="D75" s="1">
        <f t="shared" si="3"/>
        <v>23750</v>
      </c>
      <c r="E75" s="1">
        <f t="shared" si="0"/>
        <v>12699.827210554828</v>
      </c>
      <c r="F75" s="1">
        <f t="shared" si="1"/>
        <v>1374385.5229074452</v>
      </c>
      <c r="G75" s="27" t="str">
        <f t="shared" si="4"/>
        <v>Withdrawal not permitted, revise your drawdown amount</v>
      </c>
    </row>
    <row r="76" spans="2:7" x14ac:dyDescent="0.2">
      <c r="B76" s="20">
        <f t="shared" si="2"/>
        <v>45839</v>
      </c>
      <c r="C76" s="23">
        <f t="shared" si="6"/>
        <v>1374385.5229074452</v>
      </c>
      <c r="D76" s="1">
        <f t="shared" si="3"/>
        <v>23750</v>
      </c>
      <c r="E76" s="1">
        <f t="shared" si="0"/>
        <v>12598.533959984914</v>
      </c>
      <c r="F76" s="1">
        <f t="shared" si="1"/>
        <v>1363234.0568674302</v>
      </c>
      <c r="G76" s="27" t="str">
        <f t="shared" si="4"/>
        <v>Withdrawal not permitted, revise your drawdown amount</v>
      </c>
    </row>
    <row r="77" spans="2:7" x14ac:dyDescent="0.2">
      <c r="B77" s="20">
        <f t="shared" si="2"/>
        <v>45870</v>
      </c>
      <c r="C77" s="23">
        <f t="shared" si="6"/>
        <v>1363234.0568674302</v>
      </c>
      <c r="D77" s="1">
        <f t="shared" si="3"/>
        <v>23750</v>
      </c>
      <c r="E77" s="1">
        <f t="shared" si="0"/>
        <v>12496.312187951444</v>
      </c>
      <c r="F77" s="1">
        <f t="shared" si="1"/>
        <v>1351980.3690553817</v>
      </c>
      <c r="G77" s="27" t="str">
        <f t="shared" si="4"/>
        <v>Withdrawal not permitted, revise your drawdown amount</v>
      </c>
    </row>
    <row r="78" spans="2:7" x14ac:dyDescent="0.2">
      <c r="B78" s="20">
        <f t="shared" si="2"/>
        <v>45901</v>
      </c>
      <c r="C78" s="23">
        <f t="shared" si="6"/>
        <v>1351980.3690553817</v>
      </c>
      <c r="D78" s="1">
        <f t="shared" si="3"/>
        <v>23750</v>
      </c>
      <c r="E78" s="1">
        <f t="shared" si="0"/>
        <v>12393.153383007666</v>
      </c>
      <c r="F78" s="1">
        <f t="shared" si="1"/>
        <v>1340623.5224383895</v>
      </c>
      <c r="G78" s="27" t="str">
        <f t="shared" si="4"/>
        <v>Withdrawal not permitted, revise your drawdown amount</v>
      </c>
    </row>
    <row r="79" spans="2:7" x14ac:dyDescent="0.2">
      <c r="B79" s="20">
        <f t="shared" si="2"/>
        <v>45931</v>
      </c>
      <c r="C79" s="23">
        <f t="shared" si="6"/>
        <v>1340623.5224383895</v>
      </c>
      <c r="D79" s="1">
        <f t="shared" si="3"/>
        <v>23750</v>
      </c>
      <c r="E79" s="1">
        <f t="shared" ref="E79:E133" si="7">C79*$C$4*(1/12)</f>
        <v>12289.048955685235</v>
      </c>
      <c r="F79" s="1">
        <f t="shared" ref="F79:F133" si="8">C79-D79+E79</f>
        <v>1329162.5713940747</v>
      </c>
      <c r="G79" s="27" t="str">
        <f t="shared" ref="G79:G133" si="9">IF((D79*12)/F79&lt;15%,"Permittable","Withdrawal not permitted, revise your drawdown amount")</f>
        <v>Withdrawal not permitted, revise your drawdown amount</v>
      </c>
    </row>
    <row r="80" spans="2:7" x14ac:dyDescent="0.2">
      <c r="B80" s="20">
        <f t="shared" ref="B80:B133" si="10">EDATE(B79,1)</f>
        <v>45962</v>
      </c>
      <c r="C80" s="23">
        <f t="shared" si="6"/>
        <v>1329162.5713940747</v>
      </c>
      <c r="D80" s="1">
        <f t="shared" ref="D80:D133" si="11">D79</f>
        <v>23750</v>
      </c>
      <c r="E80" s="1">
        <f t="shared" si="7"/>
        <v>12183.990237779017</v>
      </c>
      <c r="F80" s="1">
        <f t="shared" si="8"/>
        <v>1317596.5616318537</v>
      </c>
      <c r="G80" s="27" t="str">
        <f t="shared" si="9"/>
        <v>Withdrawal not permitted, revise your drawdown amount</v>
      </c>
    </row>
    <row r="81" spans="2:7" x14ac:dyDescent="0.2">
      <c r="B81" s="20">
        <f t="shared" si="10"/>
        <v>45992</v>
      </c>
      <c r="C81" s="23">
        <f t="shared" si="6"/>
        <v>1317596.5616318537</v>
      </c>
      <c r="D81" s="1">
        <f t="shared" si="11"/>
        <v>23750</v>
      </c>
      <c r="E81" s="1">
        <f t="shared" si="7"/>
        <v>12077.968481625325</v>
      </c>
      <c r="F81" s="1">
        <f t="shared" si="8"/>
        <v>1305924.5301134791</v>
      </c>
      <c r="G81" s="27" t="str">
        <f t="shared" si="9"/>
        <v>Withdrawal not permitted, revise your drawdown amount</v>
      </c>
    </row>
    <row r="82" spans="2:7" x14ac:dyDescent="0.2">
      <c r="B82" s="20">
        <f t="shared" si="10"/>
        <v>46023</v>
      </c>
      <c r="C82" s="23">
        <f t="shared" si="6"/>
        <v>1305924.5301134791</v>
      </c>
      <c r="D82" s="1">
        <f t="shared" si="11"/>
        <v>23750</v>
      </c>
      <c r="E82" s="1">
        <f t="shared" si="7"/>
        <v>11970.974859373559</v>
      </c>
      <c r="F82" s="1">
        <f t="shared" si="8"/>
        <v>1294145.5049728528</v>
      </c>
      <c r="G82" s="27" t="str">
        <f t="shared" si="9"/>
        <v>Withdrawal not permitted, revise your drawdown amount</v>
      </c>
    </row>
    <row r="83" spans="2:7" x14ac:dyDescent="0.2">
      <c r="B83" s="20">
        <f t="shared" si="10"/>
        <v>46054</v>
      </c>
      <c r="C83" s="23">
        <f t="shared" si="6"/>
        <v>1294145.5049728528</v>
      </c>
      <c r="D83" s="1">
        <f t="shared" si="11"/>
        <v>23750</v>
      </c>
      <c r="E83" s="1">
        <f t="shared" si="7"/>
        <v>11863.00046225115</v>
      </c>
      <c r="F83" s="1">
        <f t="shared" si="8"/>
        <v>1282258.505435104</v>
      </c>
      <c r="G83" s="27" t="str">
        <f t="shared" si="9"/>
        <v>Withdrawal not permitted, revise your drawdown amount</v>
      </c>
    </row>
    <row r="84" spans="2:7" x14ac:dyDescent="0.2">
      <c r="B84" s="20">
        <f t="shared" si="10"/>
        <v>46082</v>
      </c>
      <c r="C84" s="23">
        <f t="shared" si="6"/>
        <v>1282258.505435104</v>
      </c>
      <c r="D84" s="1">
        <f t="shared" si="11"/>
        <v>23750</v>
      </c>
      <c r="E84" s="1">
        <f t="shared" si="7"/>
        <v>11754.036299821786</v>
      </c>
      <c r="F84" s="1">
        <f t="shared" si="8"/>
        <v>1270262.5417349257</v>
      </c>
      <c r="G84" s="27" t="str">
        <f t="shared" si="9"/>
        <v>Withdrawal not permitted, revise your drawdown amount</v>
      </c>
    </row>
    <row r="85" spans="2:7" x14ac:dyDescent="0.2">
      <c r="B85" s="20">
        <f t="shared" si="10"/>
        <v>46113</v>
      </c>
      <c r="C85" s="23">
        <f t="shared" si="6"/>
        <v>1270262.5417349257</v>
      </c>
      <c r="D85" s="1">
        <f t="shared" si="11"/>
        <v>23750</v>
      </c>
      <c r="E85" s="1">
        <f t="shared" si="7"/>
        <v>11644.073299236818</v>
      </c>
      <c r="F85" s="1">
        <f t="shared" si="8"/>
        <v>1258156.6150341625</v>
      </c>
      <c r="G85" s="27" t="str">
        <f t="shared" si="9"/>
        <v>Withdrawal not permitted, revise your drawdown amount</v>
      </c>
    </row>
    <row r="86" spans="2:7" x14ac:dyDescent="0.2">
      <c r="B86" s="20">
        <f t="shared" si="10"/>
        <v>46143</v>
      </c>
      <c r="C86" s="23">
        <f t="shared" si="6"/>
        <v>1258156.6150341625</v>
      </c>
      <c r="D86" s="1">
        <f t="shared" si="11"/>
        <v>23750</v>
      </c>
      <c r="E86" s="1">
        <f t="shared" si="7"/>
        <v>11533.102304479822</v>
      </c>
      <c r="F86" s="1">
        <f t="shared" si="8"/>
        <v>1245939.7173386423</v>
      </c>
      <c r="G86" s="27" t="str">
        <f t="shared" si="9"/>
        <v>Withdrawal not permitted, revise your drawdown amount</v>
      </c>
    </row>
    <row r="87" spans="2:7" x14ac:dyDescent="0.2">
      <c r="B87" s="20">
        <f t="shared" si="10"/>
        <v>46174</v>
      </c>
      <c r="C87" s="23">
        <f t="shared" si="6"/>
        <v>1245939.7173386423</v>
      </c>
      <c r="D87" s="1">
        <f t="shared" si="11"/>
        <v>23750</v>
      </c>
      <c r="E87" s="1">
        <f t="shared" si="7"/>
        <v>11421.114075604222</v>
      </c>
      <c r="F87" s="1">
        <f t="shared" si="8"/>
        <v>1233610.8314142465</v>
      </c>
      <c r="G87" s="27" t="str">
        <f t="shared" si="9"/>
        <v>Withdrawal not permitted, revise your drawdown amount</v>
      </c>
    </row>
    <row r="88" spans="2:7" x14ac:dyDescent="0.2">
      <c r="B88" s="20">
        <f t="shared" si="10"/>
        <v>46204</v>
      </c>
      <c r="C88" s="23">
        <f t="shared" si="6"/>
        <v>1233610.8314142465</v>
      </c>
      <c r="D88" s="1">
        <f t="shared" si="11"/>
        <v>23750</v>
      </c>
      <c r="E88" s="1">
        <f t="shared" si="7"/>
        <v>11308.099287963925</v>
      </c>
      <c r="F88" s="1">
        <f t="shared" si="8"/>
        <v>1221168.9307022104</v>
      </c>
      <c r="G88" s="27" t="str">
        <f t="shared" si="9"/>
        <v>Withdrawal not permitted, revise your drawdown amount</v>
      </c>
    </row>
    <row r="89" spans="2:7" x14ac:dyDescent="0.2">
      <c r="B89" s="20">
        <f t="shared" si="10"/>
        <v>46235</v>
      </c>
      <c r="C89" s="23">
        <f t="shared" si="6"/>
        <v>1221168.9307022104</v>
      </c>
      <c r="D89" s="1">
        <f t="shared" si="11"/>
        <v>23750</v>
      </c>
      <c r="E89" s="1">
        <f t="shared" si="7"/>
        <v>11194.048531436929</v>
      </c>
      <c r="F89" s="1">
        <f t="shared" si="8"/>
        <v>1208612.9792336472</v>
      </c>
      <c r="G89" s="27" t="str">
        <f t="shared" si="9"/>
        <v>Withdrawal not permitted, revise your drawdown amount</v>
      </c>
    </row>
    <row r="90" spans="2:7" x14ac:dyDescent="0.2">
      <c r="B90" s="20">
        <f t="shared" si="10"/>
        <v>46266</v>
      </c>
      <c r="C90" s="23">
        <f t="shared" si="6"/>
        <v>1208612.9792336472</v>
      </c>
      <c r="D90" s="1">
        <f t="shared" si="11"/>
        <v>23750</v>
      </c>
      <c r="E90" s="1">
        <f t="shared" si="7"/>
        <v>11078.952309641765</v>
      </c>
      <c r="F90" s="1">
        <f t="shared" si="8"/>
        <v>1195941.931543289</v>
      </c>
      <c r="G90" s="27" t="str">
        <f t="shared" si="9"/>
        <v>Withdrawal not permitted, revise your drawdown amount</v>
      </c>
    </row>
    <row r="91" spans="2:7" x14ac:dyDescent="0.2">
      <c r="B91" s="20">
        <f t="shared" si="10"/>
        <v>46296</v>
      </c>
      <c r="C91" s="23">
        <f t="shared" si="6"/>
        <v>1195941.931543289</v>
      </c>
      <c r="D91" s="1">
        <f t="shared" si="11"/>
        <v>23750</v>
      </c>
      <c r="E91" s="1">
        <f t="shared" si="7"/>
        <v>10962.801039146814</v>
      </c>
      <c r="F91" s="1">
        <f t="shared" si="8"/>
        <v>1183154.7325824357</v>
      </c>
      <c r="G91" s="27" t="str">
        <f t="shared" si="9"/>
        <v>Withdrawal not permitted, revise your drawdown amount</v>
      </c>
    </row>
    <row r="92" spans="2:7" x14ac:dyDescent="0.2">
      <c r="B92" s="20">
        <f t="shared" si="10"/>
        <v>46327</v>
      </c>
      <c r="C92" s="23">
        <f t="shared" si="6"/>
        <v>1183154.7325824357</v>
      </c>
      <c r="D92" s="1">
        <f t="shared" si="11"/>
        <v>23750</v>
      </c>
      <c r="E92" s="1">
        <f t="shared" si="7"/>
        <v>10845.585048672327</v>
      </c>
      <c r="F92" s="1">
        <f t="shared" si="8"/>
        <v>1170250.317631108</v>
      </c>
      <c r="G92" s="27" t="str">
        <f t="shared" si="9"/>
        <v>Withdrawal not permitted, revise your drawdown amount</v>
      </c>
    </row>
    <row r="93" spans="2:7" x14ac:dyDescent="0.2">
      <c r="B93" s="20">
        <f t="shared" si="10"/>
        <v>46357</v>
      </c>
      <c r="C93" s="23">
        <f t="shared" si="6"/>
        <v>1170250.317631108</v>
      </c>
      <c r="D93" s="1">
        <f t="shared" si="11"/>
        <v>23750</v>
      </c>
      <c r="E93" s="1">
        <f t="shared" si="7"/>
        <v>10727.294578285157</v>
      </c>
      <c r="F93" s="1">
        <f t="shared" si="8"/>
        <v>1157227.6122093932</v>
      </c>
      <c r="G93" s="27" t="str">
        <f t="shared" si="9"/>
        <v>Withdrawal not permitted, revise your drawdown amount</v>
      </c>
    </row>
    <row r="94" spans="2:7" x14ac:dyDescent="0.2">
      <c r="B94" s="20">
        <f t="shared" si="10"/>
        <v>46388</v>
      </c>
      <c r="C94" s="23">
        <f t="shared" si="6"/>
        <v>1157227.6122093932</v>
      </c>
      <c r="D94" s="1">
        <f t="shared" si="11"/>
        <v>23750</v>
      </c>
      <c r="E94" s="1">
        <f t="shared" si="7"/>
        <v>10607.919778586103</v>
      </c>
      <c r="F94" s="1">
        <f t="shared" si="8"/>
        <v>1144085.5319879793</v>
      </c>
      <c r="G94" s="27" t="str">
        <f t="shared" si="9"/>
        <v>Withdrawal not permitted, revise your drawdown amount</v>
      </c>
    </row>
    <row r="95" spans="2:7" x14ac:dyDescent="0.2">
      <c r="B95" s="20">
        <f t="shared" si="10"/>
        <v>46419</v>
      </c>
      <c r="C95" s="23">
        <f t="shared" si="6"/>
        <v>1144085.5319879793</v>
      </c>
      <c r="D95" s="1">
        <f t="shared" si="11"/>
        <v>23750</v>
      </c>
      <c r="E95" s="1">
        <f t="shared" si="7"/>
        <v>10487.45070988981</v>
      </c>
      <c r="F95" s="1">
        <f t="shared" si="8"/>
        <v>1130822.9826978692</v>
      </c>
      <c r="G95" s="27" t="str">
        <f t="shared" si="9"/>
        <v>Withdrawal not permitted, revise your drawdown amount</v>
      </c>
    </row>
    <row r="96" spans="2:7" x14ac:dyDescent="0.2">
      <c r="B96" s="20">
        <f t="shared" si="10"/>
        <v>46447</v>
      </c>
      <c r="C96" s="23">
        <f t="shared" si="6"/>
        <v>1130822.9826978692</v>
      </c>
      <c r="D96" s="1">
        <f t="shared" si="11"/>
        <v>23750</v>
      </c>
      <c r="E96" s="1">
        <f t="shared" si="7"/>
        <v>10365.877341397134</v>
      </c>
      <c r="F96" s="1">
        <f t="shared" si="8"/>
        <v>1117438.8600392663</v>
      </c>
      <c r="G96" s="27" t="str">
        <f t="shared" si="9"/>
        <v>Withdrawal not permitted, revise your drawdown amount</v>
      </c>
    </row>
    <row r="97" spans="2:7" x14ac:dyDescent="0.2">
      <c r="B97" s="20">
        <f t="shared" si="10"/>
        <v>46478</v>
      </c>
      <c r="C97" s="23">
        <f t="shared" si="6"/>
        <v>1117438.8600392663</v>
      </c>
      <c r="D97" s="1">
        <f t="shared" si="11"/>
        <v>23750</v>
      </c>
      <c r="E97" s="1">
        <f t="shared" si="7"/>
        <v>10243.189550359941</v>
      </c>
      <c r="F97" s="1">
        <f t="shared" si="8"/>
        <v>1103932.0495896263</v>
      </c>
      <c r="G97" s="27" t="str">
        <f t="shared" si="9"/>
        <v>Withdrawal not permitted, revise your drawdown amount</v>
      </c>
    </row>
    <row r="98" spans="2:7" x14ac:dyDescent="0.2">
      <c r="B98" s="20">
        <f t="shared" si="10"/>
        <v>46508</v>
      </c>
      <c r="C98" s="23">
        <f t="shared" ref="C98:C133" si="12">F97</f>
        <v>1103932.0495896263</v>
      </c>
      <c r="D98" s="1">
        <f t="shared" si="11"/>
        <v>23750</v>
      </c>
      <c r="E98" s="1">
        <f t="shared" si="7"/>
        <v>10119.37712123824</v>
      </c>
      <c r="F98" s="1">
        <f t="shared" si="8"/>
        <v>1090301.4267108645</v>
      </c>
      <c r="G98" s="27" t="str">
        <f t="shared" si="9"/>
        <v>Withdrawal not permitted, revise your drawdown amount</v>
      </c>
    </row>
    <row r="99" spans="2:7" x14ac:dyDescent="0.2">
      <c r="B99" s="20">
        <f t="shared" si="10"/>
        <v>46539</v>
      </c>
      <c r="C99" s="23">
        <f t="shared" si="12"/>
        <v>1090301.4267108645</v>
      </c>
      <c r="D99" s="1">
        <f t="shared" si="11"/>
        <v>23750</v>
      </c>
      <c r="E99" s="1">
        <f t="shared" si="7"/>
        <v>9994.4297448495909</v>
      </c>
      <c r="F99" s="1">
        <f t="shared" si="8"/>
        <v>1076545.8564557142</v>
      </c>
      <c r="G99" s="27" t="str">
        <f t="shared" si="9"/>
        <v>Withdrawal not permitted, revise your drawdown amount</v>
      </c>
    </row>
    <row r="100" spans="2:7" x14ac:dyDescent="0.2">
      <c r="B100" s="20">
        <f t="shared" si="10"/>
        <v>46569</v>
      </c>
      <c r="C100" s="23">
        <f t="shared" si="12"/>
        <v>1076545.8564557142</v>
      </c>
      <c r="D100" s="1">
        <f t="shared" si="11"/>
        <v>23750</v>
      </c>
      <c r="E100" s="1">
        <f t="shared" si="7"/>
        <v>9868.337017510712</v>
      </c>
      <c r="F100" s="1">
        <f t="shared" si="8"/>
        <v>1062664.193473225</v>
      </c>
      <c r="G100" s="27" t="str">
        <f t="shared" si="9"/>
        <v>Withdrawal not permitted, revise your drawdown amount</v>
      </c>
    </row>
    <row r="101" spans="2:7" x14ac:dyDescent="0.2">
      <c r="B101" s="20">
        <f t="shared" si="10"/>
        <v>46600</v>
      </c>
      <c r="C101" s="23">
        <f t="shared" si="12"/>
        <v>1062664.193473225</v>
      </c>
      <c r="D101" s="1">
        <f t="shared" si="11"/>
        <v>23750</v>
      </c>
      <c r="E101" s="1">
        <f t="shared" si="7"/>
        <v>9741.0884401712283</v>
      </c>
      <c r="F101" s="1">
        <f t="shared" si="8"/>
        <v>1048655.2819133962</v>
      </c>
      <c r="G101" s="27" t="str">
        <f t="shared" si="9"/>
        <v>Withdrawal not permitted, revise your drawdown amount</v>
      </c>
    </row>
    <row r="102" spans="2:7" x14ac:dyDescent="0.2">
      <c r="B102" s="20">
        <f t="shared" si="10"/>
        <v>46631</v>
      </c>
      <c r="C102" s="23">
        <f t="shared" si="12"/>
        <v>1048655.2819133962</v>
      </c>
      <c r="D102" s="1">
        <f t="shared" si="11"/>
        <v>23750</v>
      </c>
      <c r="E102" s="1">
        <f t="shared" si="7"/>
        <v>9612.6734175394649</v>
      </c>
      <c r="F102" s="1">
        <f t="shared" si="8"/>
        <v>1034517.9553309357</v>
      </c>
      <c r="G102" s="27" t="str">
        <f t="shared" si="9"/>
        <v>Withdrawal not permitted, revise your drawdown amount</v>
      </c>
    </row>
    <row r="103" spans="2:7" x14ac:dyDescent="0.2">
      <c r="B103" s="20">
        <f t="shared" si="10"/>
        <v>46661</v>
      </c>
      <c r="C103" s="23">
        <f t="shared" si="12"/>
        <v>1034517.9553309357</v>
      </c>
      <c r="D103" s="1">
        <f t="shared" si="11"/>
        <v>23750</v>
      </c>
      <c r="E103" s="1">
        <f t="shared" si="7"/>
        <v>9483.0812572002433</v>
      </c>
      <c r="F103" s="1">
        <f t="shared" si="8"/>
        <v>1020251.0365881359</v>
      </c>
      <c r="G103" s="27" t="str">
        <f t="shared" si="9"/>
        <v>Withdrawal not permitted, revise your drawdown amount</v>
      </c>
    </row>
    <row r="104" spans="2:7" x14ac:dyDescent="0.2">
      <c r="B104" s="20">
        <f t="shared" si="10"/>
        <v>46692</v>
      </c>
      <c r="C104" s="23">
        <f t="shared" si="12"/>
        <v>1020251.0365881359</v>
      </c>
      <c r="D104" s="1">
        <f t="shared" si="11"/>
        <v>23750</v>
      </c>
      <c r="E104" s="1">
        <f t="shared" si="7"/>
        <v>9352.301168724578</v>
      </c>
      <c r="F104" s="1">
        <f t="shared" si="8"/>
        <v>1005853.3377568604</v>
      </c>
      <c r="G104" s="27" t="str">
        <f t="shared" si="9"/>
        <v>Withdrawal not permitted, revise your drawdown amount</v>
      </c>
    </row>
    <row r="105" spans="2:7" x14ac:dyDescent="0.2">
      <c r="B105" s="20">
        <f t="shared" si="10"/>
        <v>46722</v>
      </c>
      <c r="C105" s="23">
        <f t="shared" si="12"/>
        <v>1005853.3377568604</v>
      </c>
      <c r="D105" s="1">
        <f t="shared" si="11"/>
        <v>23750</v>
      </c>
      <c r="E105" s="1">
        <f t="shared" si="7"/>
        <v>9220.3222627712203</v>
      </c>
      <c r="F105" s="1">
        <f t="shared" si="8"/>
        <v>991323.66001963161</v>
      </c>
      <c r="G105" s="27" t="str">
        <f t="shared" si="9"/>
        <v>Withdrawal not permitted, revise your drawdown amount</v>
      </c>
    </row>
    <row r="106" spans="2:7" x14ac:dyDescent="0.2">
      <c r="B106" s="20">
        <f t="shared" si="10"/>
        <v>46753</v>
      </c>
      <c r="C106" s="23">
        <f t="shared" si="12"/>
        <v>991323.66001963161</v>
      </c>
      <c r="D106" s="1">
        <f t="shared" si="11"/>
        <v>23750</v>
      </c>
      <c r="E106" s="1">
        <f t="shared" si="7"/>
        <v>9087.1335501799549</v>
      </c>
      <c r="F106" s="1">
        <f t="shared" si="8"/>
        <v>976660.79356981162</v>
      </c>
      <c r="G106" s="27" t="str">
        <f t="shared" si="9"/>
        <v>Withdrawal not permitted, revise your drawdown amount</v>
      </c>
    </row>
    <row r="107" spans="2:7" x14ac:dyDescent="0.2">
      <c r="B107" s="20">
        <f t="shared" si="10"/>
        <v>46784</v>
      </c>
      <c r="C107" s="23">
        <f t="shared" si="12"/>
        <v>976660.79356981162</v>
      </c>
      <c r="D107" s="1">
        <f t="shared" si="11"/>
        <v>23750</v>
      </c>
      <c r="E107" s="1">
        <f t="shared" si="7"/>
        <v>8952.7239410566071</v>
      </c>
      <c r="F107" s="1">
        <f t="shared" si="8"/>
        <v>961863.51751086826</v>
      </c>
      <c r="G107" s="27" t="str">
        <f t="shared" si="9"/>
        <v>Withdrawal not permitted, revise your drawdown amount</v>
      </c>
    </row>
    <row r="108" spans="2:7" x14ac:dyDescent="0.2">
      <c r="B108" s="20">
        <f t="shared" si="10"/>
        <v>46813</v>
      </c>
      <c r="C108" s="23">
        <f t="shared" si="12"/>
        <v>961863.51751086826</v>
      </c>
      <c r="D108" s="1">
        <f t="shared" si="11"/>
        <v>23750</v>
      </c>
      <c r="E108" s="1">
        <f t="shared" si="7"/>
        <v>8817.0822438496252</v>
      </c>
      <c r="F108" s="1">
        <f t="shared" si="8"/>
        <v>946930.5997547179</v>
      </c>
      <c r="G108" s="27" t="str">
        <f t="shared" si="9"/>
        <v>Withdrawal not permitted, revise your drawdown amount</v>
      </c>
    </row>
    <row r="109" spans="2:7" x14ac:dyDescent="0.2">
      <c r="B109" s="20">
        <f t="shared" si="10"/>
        <v>46844</v>
      </c>
      <c r="C109" s="23">
        <f t="shared" si="12"/>
        <v>946930.5997547179</v>
      </c>
      <c r="D109" s="1">
        <f t="shared" si="11"/>
        <v>23750</v>
      </c>
      <c r="E109" s="1">
        <f t="shared" si="7"/>
        <v>8680.1971644182468</v>
      </c>
      <c r="F109" s="1">
        <f t="shared" si="8"/>
        <v>931860.79691913619</v>
      </c>
      <c r="G109" s="27" t="str">
        <f t="shared" si="9"/>
        <v>Withdrawal not permitted, revise your drawdown amount</v>
      </c>
    </row>
    <row r="110" spans="2:7" x14ac:dyDescent="0.2">
      <c r="B110" s="20">
        <f t="shared" si="10"/>
        <v>46874</v>
      </c>
      <c r="C110" s="23">
        <f t="shared" si="12"/>
        <v>931860.79691913619</v>
      </c>
      <c r="D110" s="1">
        <f t="shared" si="11"/>
        <v>23750</v>
      </c>
      <c r="E110" s="1">
        <f t="shared" si="7"/>
        <v>8542.0573050920812</v>
      </c>
      <c r="F110" s="1">
        <f t="shared" si="8"/>
        <v>916652.8542242283</v>
      </c>
      <c r="G110" s="27" t="str">
        <f t="shared" si="9"/>
        <v>Withdrawal not permitted, revise your drawdown amount</v>
      </c>
    </row>
    <row r="111" spans="2:7" x14ac:dyDescent="0.2">
      <c r="B111" s="20">
        <f t="shared" si="10"/>
        <v>46905</v>
      </c>
      <c r="C111" s="23">
        <f t="shared" si="12"/>
        <v>916652.8542242283</v>
      </c>
      <c r="D111" s="1">
        <f t="shared" si="11"/>
        <v>23750</v>
      </c>
      <c r="E111" s="1">
        <f t="shared" si="7"/>
        <v>8402.651163722092</v>
      </c>
      <c r="F111" s="1">
        <f t="shared" si="8"/>
        <v>901305.50538795034</v>
      </c>
      <c r="G111" s="27" t="str">
        <f t="shared" si="9"/>
        <v>Withdrawal not permitted, revise your drawdown amount</v>
      </c>
    </row>
    <row r="112" spans="2:7" x14ac:dyDescent="0.2">
      <c r="B112" s="20">
        <f t="shared" si="10"/>
        <v>46935</v>
      </c>
      <c r="C112" s="23">
        <f t="shared" si="12"/>
        <v>901305.50538795034</v>
      </c>
      <c r="D112" s="1">
        <f t="shared" si="11"/>
        <v>23750</v>
      </c>
      <c r="E112" s="1">
        <f t="shared" si="7"/>
        <v>8261.9671327228771</v>
      </c>
      <c r="F112" s="1">
        <f t="shared" si="8"/>
        <v>885817.47252067318</v>
      </c>
      <c r="G112" s="27" t="str">
        <f t="shared" si="9"/>
        <v>Withdrawal not permitted, revise your drawdown amount</v>
      </c>
    </row>
    <row r="113" spans="2:7" x14ac:dyDescent="0.2">
      <c r="B113" s="20">
        <f t="shared" si="10"/>
        <v>46966</v>
      </c>
      <c r="C113" s="23">
        <f t="shared" si="12"/>
        <v>885817.47252067318</v>
      </c>
      <c r="D113" s="1">
        <f t="shared" si="11"/>
        <v>23750</v>
      </c>
      <c r="E113" s="1">
        <f t="shared" si="7"/>
        <v>8119.9934981061706</v>
      </c>
      <c r="F113" s="1">
        <f t="shared" si="8"/>
        <v>870187.46601877932</v>
      </c>
      <c r="G113" s="27" t="str">
        <f t="shared" si="9"/>
        <v>Withdrawal not permitted, revise your drawdown amount</v>
      </c>
    </row>
    <row r="114" spans="2:7" x14ac:dyDescent="0.2">
      <c r="B114" s="20">
        <f t="shared" si="10"/>
        <v>46997</v>
      </c>
      <c r="C114" s="23">
        <f t="shared" si="12"/>
        <v>870187.46601877932</v>
      </c>
      <c r="D114" s="1">
        <f t="shared" si="11"/>
        <v>23750</v>
      </c>
      <c r="E114" s="1">
        <f t="shared" si="7"/>
        <v>7976.718438505477</v>
      </c>
      <c r="F114" s="1">
        <f t="shared" si="8"/>
        <v>854414.18445728475</v>
      </c>
      <c r="G114" s="27" t="str">
        <f t="shared" si="9"/>
        <v>Withdrawal not permitted, revise your drawdown amount</v>
      </c>
    </row>
    <row r="115" spans="2:7" x14ac:dyDescent="0.2">
      <c r="B115" s="20">
        <f t="shared" si="10"/>
        <v>47027</v>
      </c>
      <c r="C115" s="23">
        <f t="shared" si="12"/>
        <v>854414.18445728475</v>
      </c>
      <c r="D115" s="1">
        <f t="shared" si="11"/>
        <v>23750</v>
      </c>
      <c r="E115" s="1">
        <f t="shared" si="7"/>
        <v>7832.1300241917761</v>
      </c>
      <c r="F115" s="1">
        <f t="shared" si="8"/>
        <v>838496.31448147655</v>
      </c>
      <c r="G115" s="27" t="str">
        <f t="shared" si="9"/>
        <v>Withdrawal not permitted, revise your drawdown amount</v>
      </c>
    </row>
    <row r="116" spans="2:7" x14ac:dyDescent="0.2">
      <c r="B116" s="20">
        <f t="shared" si="10"/>
        <v>47058</v>
      </c>
      <c r="C116" s="23">
        <f t="shared" si="12"/>
        <v>838496.31448147655</v>
      </c>
      <c r="D116" s="1">
        <f t="shared" si="11"/>
        <v>23750</v>
      </c>
      <c r="E116" s="1">
        <f t="shared" si="7"/>
        <v>7686.2162160802018</v>
      </c>
      <c r="F116" s="1">
        <f t="shared" si="8"/>
        <v>822432.53069755679</v>
      </c>
      <c r="G116" s="27" t="str">
        <f t="shared" si="9"/>
        <v>Withdrawal not permitted, revise your drawdown amount</v>
      </c>
    </row>
    <row r="117" spans="2:7" x14ac:dyDescent="0.2">
      <c r="B117" s="20">
        <f t="shared" si="10"/>
        <v>47088</v>
      </c>
      <c r="C117" s="23">
        <f t="shared" si="12"/>
        <v>822432.53069755679</v>
      </c>
      <c r="D117" s="1">
        <f t="shared" si="11"/>
        <v>23750</v>
      </c>
      <c r="E117" s="1">
        <f t="shared" si="7"/>
        <v>7538.9648647276044</v>
      </c>
      <c r="F117" s="1">
        <f t="shared" si="8"/>
        <v>806221.49556228437</v>
      </c>
      <c r="G117" s="27" t="str">
        <f t="shared" si="9"/>
        <v>Withdrawal not permitted, revise your drawdown amount</v>
      </c>
    </row>
    <row r="118" spans="2:7" x14ac:dyDescent="0.2">
      <c r="B118" s="20">
        <f t="shared" si="10"/>
        <v>47119</v>
      </c>
      <c r="C118" s="23">
        <f t="shared" si="12"/>
        <v>806221.49556228437</v>
      </c>
      <c r="D118" s="1">
        <f t="shared" si="11"/>
        <v>23750</v>
      </c>
      <c r="E118" s="1">
        <f t="shared" si="7"/>
        <v>7390.36370932094</v>
      </c>
      <c r="F118" s="1">
        <f t="shared" si="8"/>
        <v>789861.85927160527</v>
      </c>
      <c r="G118" s="27" t="str">
        <f t="shared" si="9"/>
        <v>Withdrawal not permitted, revise your drawdown amount</v>
      </c>
    </row>
    <row r="119" spans="2:7" x14ac:dyDescent="0.2">
      <c r="B119" s="20">
        <f t="shared" si="10"/>
        <v>47150</v>
      </c>
      <c r="C119" s="23">
        <f t="shared" si="12"/>
        <v>789861.85927160527</v>
      </c>
      <c r="D119" s="1">
        <f t="shared" si="11"/>
        <v>23750</v>
      </c>
      <c r="E119" s="1">
        <f t="shared" si="7"/>
        <v>7240.400376656381</v>
      </c>
      <c r="F119" s="1">
        <f t="shared" si="8"/>
        <v>773352.25964826159</v>
      </c>
      <c r="G119" s="27" t="str">
        <f t="shared" si="9"/>
        <v>Withdrawal not permitted, revise your drawdown amount</v>
      </c>
    </row>
    <row r="120" spans="2:7" x14ac:dyDescent="0.2">
      <c r="B120" s="20">
        <f t="shared" si="10"/>
        <v>47178</v>
      </c>
      <c r="C120" s="23">
        <f t="shared" si="12"/>
        <v>773352.25964826159</v>
      </c>
      <c r="D120" s="1">
        <f t="shared" si="11"/>
        <v>23750</v>
      </c>
      <c r="E120" s="1">
        <f t="shared" si="7"/>
        <v>7089.0623801090642</v>
      </c>
      <c r="F120" s="1">
        <f t="shared" si="8"/>
        <v>756691.32202837069</v>
      </c>
      <c r="G120" s="27" t="str">
        <f t="shared" si="9"/>
        <v>Withdrawal not permitted, revise your drawdown amount</v>
      </c>
    </row>
    <row r="121" spans="2:7" x14ac:dyDescent="0.2">
      <c r="B121" s="20">
        <f t="shared" si="10"/>
        <v>47209</v>
      </c>
      <c r="C121" s="23">
        <f t="shared" si="12"/>
        <v>756691.32202837069</v>
      </c>
      <c r="D121" s="1">
        <f t="shared" si="11"/>
        <v>23750</v>
      </c>
      <c r="E121" s="1">
        <f t="shared" si="7"/>
        <v>6936.3371185933975</v>
      </c>
      <c r="F121" s="1">
        <f t="shared" si="8"/>
        <v>739877.65914696408</v>
      </c>
      <c r="G121" s="27" t="str">
        <f t="shared" si="9"/>
        <v>Withdrawal not permitted, revise your drawdown amount</v>
      </c>
    </row>
    <row r="122" spans="2:7" x14ac:dyDescent="0.2">
      <c r="B122" s="20">
        <f t="shared" si="10"/>
        <v>47239</v>
      </c>
      <c r="C122" s="23">
        <f t="shared" si="12"/>
        <v>739877.65914696408</v>
      </c>
      <c r="D122" s="1">
        <f t="shared" si="11"/>
        <v>23750</v>
      </c>
      <c r="E122" s="1">
        <f t="shared" si="7"/>
        <v>6782.2118755138372</v>
      </c>
      <c r="F122" s="1">
        <f t="shared" si="8"/>
        <v>722909.87102247798</v>
      </c>
      <c r="G122" s="27" t="str">
        <f t="shared" si="9"/>
        <v>Withdrawal not permitted, revise your drawdown amount</v>
      </c>
    </row>
    <row r="123" spans="2:7" x14ac:dyDescent="0.2">
      <c r="B123" s="20">
        <f t="shared" si="10"/>
        <v>47270</v>
      </c>
      <c r="C123" s="23">
        <f t="shared" si="12"/>
        <v>722909.87102247798</v>
      </c>
      <c r="D123" s="1">
        <f t="shared" si="11"/>
        <v>23750</v>
      </c>
      <c r="E123" s="1">
        <f t="shared" si="7"/>
        <v>6626.6738177060479</v>
      </c>
      <c r="F123" s="1">
        <f t="shared" si="8"/>
        <v>705786.54484018404</v>
      </c>
      <c r="G123" s="27" t="str">
        <f t="shared" si="9"/>
        <v>Withdrawal not permitted, revise your drawdown amount</v>
      </c>
    </row>
    <row r="124" spans="2:7" x14ac:dyDescent="0.2">
      <c r="B124" s="20">
        <f t="shared" si="10"/>
        <v>47300</v>
      </c>
      <c r="C124" s="23">
        <f t="shared" si="12"/>
        <v>705786.54484018404</v>
      </c>
      <c r="D124" s="1">
        <f t="shared" si="11"/>
        <v>23750</v>
      </c>
      <c r="E124" s="1">
        <f t="shared" si="7"/>
        <v>6469.7099943683534</v>
      </c>
      <c r="F124" s="1">
        <f t="shared" si="8"/>
        <v>688506.25483455241</v>
      </c>
      <c r="G124" s="27" t="str">
        <f t="shared" si="9"/>
        <v>Withdrawal not permitted, revise your drawdown amount</v>
      </c>
    </row>
    <row r="125" spans="2:7" x14ac:dyDescent="0.2">
      <c r="B125" s="20">
        <f t="shared" si="10"/>
        <v>47331</v>
      </c>
      <c r="C125" s="23">
        <f t="shared" si="12"/>
        <v>688506.25483455241</v>
      </c>
      <c r="D125" s="1">
        <f t="shared" si="11"/>
        <v>23750</v>
      </c>
      <c r="E125" s="1">
        <f t="shared" si="7"/>
        <v>6311.3073359833961</v>
      </c>
      <c r="F125" s="1">
        <f t="shared" si="8"/>
        <v>671067.56217053579</v>
      </c>
      <c r="G125" s="27" t="str">
        <f t="shared" si="9"/>
        <v>Withdrawal not permitted, revise your drawdown amount</v>
      </c>
    </row>
    <row r="126" spans="2:7" x14ac:dyDescent="0.2">
      <c r="B126" s="20">
        <f t="shared" si="10"/>
        <v>47362</v>
      </c>
      <c r="C126" s="23">
        <f t="shared" si="12"/>
        <v>671067.56217053579</v>
      </c>
      <c r="D126" s="1">
        <f t="shared" si="11"/>
        <v>23750</v>
      </c>
      <c r="E126" s="1">
        <f t="shared" si="7"/>
        <v>6151.4526532299114</v>
      </c>
      <c r="F126" s="1">
        <f t="shared" si="8"/>
        <v>653469.01482376573</v>
      </c>
      <c r="G126" s="27" t="str">
        <f t="shared" si="9"/>
        <v>Withdrawal not permitted, revise your drawdown amount</v>
      </c>
    </row>
    <row r="127" spans="2:7" x14ac:dyDescent="0.2">
      <c r="B127" s="20">
        <f t="shared" si="10"/>
        <v>47392</v>
      </c>
      <c r="C127" s="23">
        <f t="shared" si="12"/>
        <v>653469.01482376573</v>
      </c>
      <c r="D127" s="1">
        <f t="shared" si="11"/>
        <v>23750</v>
      </c>
      <c r="E127" s="1">
        <f t="shared" si="7"/>
        <v>5990.132635884519</v>
      </c>
      <c r="F127" s="1">
        <f t="shared" si="8"/>
        <v>635709.1474596503</v>
      </c>
      <c r="G127" s="27" t="str">
        <f t="shared" si="9"/>
        <v>Withdrawal not permitted, revise your drawdown amount</v>
      </c>
    </row>
    <row r="128" spans="2:7" x14ac:dyDescent="0.2">
      <c r="B128" s="20">
        <f t="shared" si="10"/>
        <v>47423</v>
      </c>
      <c r="C128" s="23">
        <f t="shared" si="12"/>
        <v>635709.1474596503</v>
      </c>
      <c r="D128" s="1">
        <f t="shared" si="11"/>
        <v>23750</v>
      </c>
      <c r="E128" s="1">
        <f t="shared" si="7"/>
        <v>5827.3338517134616</v>
      </c>
      <c r="F128" s="1">
        <f t="shared" si="8"/>
        <v>617786.48131136375</v>
      </c>
      <c r="G128" s="27" t="str">
        <f>IF((D128*12)/F128&lt;15%,"Permittable","Withdrawal not permitted, revise your drawdown amount")</f>
        <v>Withdrawal not permitted, revise your drawdown amount</v>
      </c>
    </row>
    <row r="129" spans="2:7" x14ac:dyDescent="0.2">
      <c r="B129" s="20">
        <f t="shared" si="10"/>
        <v>47453</v>
      </c>
      <c r="C129" s="23">
        <f t="shared" si="12"/>
        <v>617786.48131136375</v>
      </c>
      <c r="D129" s="1">
        <f t="shared" si="11"/>
        <v>23750</v>
      </c>
      <c r="E129" s="1">
        <f t="shared" si="7"/>
        <v>5663.0427453541679</v>
      </c>
      <c r="F129" s="1">
        <f t="shared" si="8"/>
        <v>599699.52405671787</v>
      </c>
      <c r="G129" s="27" t="str">
        <f t="shared" si="9"/>
        <v>Withdrawal not permitted, revise your drawdown amount</v>
      </c>
    </row>
    <row r="130" spans="2:7" x14ac:dyDescent="0.2">
      <c r="B130" s="20">
        <f t="shared" si="10"/>
        <v>47484</v>
      </c>
      <c r="C130" s="23">
        <f t="shared" si="12"/>
        <v>599699.52405671787</v>
      </c>
      <c r="D130" s="1">
        <f t="shared" si="11"/>
        <v>23750</v>
      </c>
      <c r="E130" s="1">
        <f t="shared" si="7"/>
        <v>5497.245637186581</v>
      </c>
      <c r="F130" s="1">
        <f t="shared" si="8"/>
        <v>581446.76969390444</v>
      </c>
      <c r="G130" s="27" t="str">
        <f t="shared" si="9"/>
        <v>Withdrawal not permitted, revise your drawdown amount</v>
      </c>
    </row>
    <row r="131" spans="2:7" x14ac:dyDescent="0.2">
      <c r="B131" s="20">
        <f t="shared" si="10"/>
        <v>47515</v>
      </c>
      <c r="C131" s="23">
        <f t="shared" si="12"/>
        <v>581446.76969390444</v>
      </c>
      <c r="D131" s="1">
        <f t="shared" si="11"/>
        <v>23750</v>
      </c>
      <c r="E131" s="1">
        <f t="shared" si="7"/>
        <v>5329.928722194124</v>
      </c>
      <c r="F131" s="1">
        <f t="shared" si="8"/>
        <v>563026.6984160986</v>
      </c>
      <c r="G131" s="27" t="str">
        <f t="shared" si="9"/>
        <v>Withdrawal not permitted, revise your drawdown amount</v>
      </c>
    </row>
    <row r="132" spans="2:7" x14ac:dyDescent="0.2">
      <c r="B132" s="20">
        <f t="shared" si="10"/>
        <v>47543</v>
      </c>
      <c r="C132" s="23">
        <f t="shared" si="12"/>
        <v>563026.6984160986</v>
      </c>
      <c r="D132" s="1">
        <f t="shared" si="11"/>
        <v>23750</v>
      </c>
      <c r="E132" s="1">
        <f t="shared" si="7"/>
        <v>5161.0780688142368</v>
      </c>
      <c r="F132" s="1">
        <f t="shared" si="8"/>
        <v>544437.77648491284</v>
      </c>
      <c r="G132" s="27" t="str">
        <f t="shared" si="9"/>
        <v>Withdrawal not permitted, revise your drawdown amount</v>
      </c>
    </row>
    <row r="133" spans="2:7" x14ac:dyDescent="0.2">
      <c r="B133" s="20">
        <f t="shared" si="10"/>
        <v>47574</v>
      </c>
      <c r="C133" s="23">
        <f t="shared" si="12"/>
        <v>544437.77648491284</v>
      </c>
      <c r="D133" s="1">
        <f t="shared" si="11"/>
        <v>23750</v>
      </c>
      <c r="E133" s="1">
        <f t="shared" si="7"/>
        <v>4990.6796177783672</v>
      </c>
      <c r="F133" s="1">
        <f t="shared" si="8"/>
        <v>525678.45610269124</v>
      </c>
      <c r="G133" s="27" t="str">
        <f t="shared" si="9"/>
        <v>Withdrawal not permitted, revise your drawdown amount</v>
      </c>
    </row>
    <row r="134" spans="2:7" x14ac:dyDescent="0.2">
      <c r="B134" s="20"/>
      <c r="C134" s="23"/>
      <c r="D134" s="1"/>
      <c r="E134" s="1"/>
      <c r="F134" s="1"/>
      <c r="G134" s="27"/>
    </row>
    <row r="135" spans="2:7" x14ac:dyDescent="0.2">
      <c r="B135" s="25"/>
      <c r="C135" s="17"/>
      <c r="E135" s="24"/>
    </row>
    <row r="136" spans="2:7" x14ac:dyDescent="0.2">
      <c r="B136" s="58" t="s">
        <v>19</v>
      </c>
      <c r="C136" s="59" t="s">
        <v>20</v>
      </c>
      <c r="D136" s="60" t="s">
        <v>21</v>
      </c>
      <c r="E136" s="61" t="s">
        <v>22</v>
      </c>
    </row>
    <row r="137" spans="2:7" x14ac:dyDescent="0.2">
      <c r="B137" s="25">
        <v>2020</v>
      </c>
      <c r="C137" s="32">
        <f>SUM(D14:D25)</f>
        <v>285000</v>
      </c>
      <c r="D137" s="32">
        <f>SUM(E14:E25)</f>
        <v>205048.80408330701</v>
      </c>
      <c r="E137" s="24">
        <f>F26</f>
        <v>1812982.5847874039</v>
      </c>
    </row>
    <row r="138" spans="2:7" x14ac:dyDescent="0.2">
      <c r="B138" s="25">
        <v>2021</v>
      </c>
      <c r="C138" s="32">
        <f>SUM(D26:D37)</f>
        <v>285000</v>
      </c>
      <c r="D138" s="32">
        <f>SUM(E26:E37)</f>
        <v>195796.94473941185</v>
      </c>
      <c r="E138" s="24">
        <f>F38</f>
        <v>1722961.8348535935</v>
      </c>
    </row>
    <row r="139" spans="2:7" x14ac:dyDescent="0.2">
      <c r="B139" s="25">
        <v>2022</v>
      </c>
      <c r="C139" s="32">
        <f>SUM(D38:D49)</f>
        <v>285000</v>
      </c>
      <c r="D139" s="32">
        <f>SUM(E38:E49)</f>
        <v>185474.47099959926</v>
      </c>
      <c r="E139" s="24">
        <f>F50</f>
        <v>1622523.9885040224</v>
      </c>
    </row>
    <row r="140" spans="2:7" x14ac:dyDescent="0.2">
      <c r="B140" s="25">
        <v>2023</v>
      </c>
      <c r="C140" s="32">
        <f>SUM(D50:D61)</f>
        <v>285000</v>
      </c>
      <c r="D140" s="32">
        <f>SUM(E50:E61)</f>
        <v>173957.4926119599</v>
      </c>
      <c r="E140" s="24">
        <f>F62</f>
        <v>1510463.5914649251</v>
      </c>
    </row>
    <row r="141" spans="2:7" x14ac:dyDescent="0.2">
      <c r="B141" s="25">
        <v>2024</v>
      </c>
      <c r="C141" s="32">
        <f>SUM(D62:D73)</f>
        <v>285000</v>
      </c>
      <c r="D141" s="32">
        <f>SUM(E62:E73)</f>
        <v>161107.78288881748</v>
      </c>
      <c r="E141" s="24">
        <f>F74</f>
        <v>1385435.6956968904</v>
      </c>
    </row>
    <row r="142" spans="2:7" x14ac:dyDescent="0.2">
      <c r="B142" s="25">
        <v>2025</v>
      </c>
      <c r="C142" s="32">
        <f>SUM(D74:D85)</f>
        <v>285000</v>
      </c>
      <c r="D142" s="32">
        <f>SUM(E74:E85)</f>
        <v>146771.11971106677</v>
      </c>
      <c r="E142" s="24">
        <f>F86</f>
        <v>1245939.7173386423</v>
      </c>
    </row>
    <row r="143" spans="2:7" x14ac:dyDescent="0.2">
      <c r="B143" s="25">
        <v>2026</v>
      </c>
      <c r="C143" s="32">
        <f>SUM(D86:D97)</f>
        <v>285000</v>
      </c>
      <c r="D143" s="32">
        <f>SUM(E86:E97)</f>
        <v>130775.43455546393</v>
      </c>
      <c r="E143" s="24">
        <f>F98</f>
        <v>1090301.4267108645</v>
      </c>
    </row>
    <row r="144" spans="2:7" x14ac:dyDescent="0.2">
      <c r="B144" s="25">
        <v>2027</v>
      </c>
      <c r="C144" s="32">
        <f>SUM(D98:D109)</f>
        <v>285000</v>
      </c>
      <c r="D144" s="32">
        <f>SUM(E98:E109)</f>
        <v>112928.74732950973</v>
      </c>
      <c r="E144" s="24">
        <f>F110</f>
        <v>916652.8542242283</v>
      </c>
    </row>
    <row r="145" spans="2:5" x14ac:dyDescent="0.2">
      <c r="B145" s="25">
        <v>2028</v>
      </c>
      <c r="C145" s="32">
        <f>SUM(D110:D121)</f>
        <v>285000</v>
      </c>
      <c r="D145" s="32">
        <f>SUM(E110:E121)</f>
        <v>93016.862227828067</v>
      </c>
      <c r="E145" s="24">
        <f>F122</f>
        <v>722909.87102247798</v>
      </c>
    </row>
    <row r="146" spans="2:5" x14ac:dyDescent="0.2">
      <c r="B146" s="33">
        <v>2029</v>
      </c>
      <c r="C146" s="34">
        <f>SUM(D122:D133)</f>
        <v>285000</v>
      </c>
      <c r="D146" s="34">
        <f>SUM(E122:E133)</f>
        <v>70800.796955727012</v>
      </c>
      <c r="E146" s="35">
        <f>F133</f>
        <v>525678.45610269124</v>
      </c>
    </row>
  </sheetData>
  <mergeCells count="1">
    <mergeCell ref="B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selection activeCell="C17" sqref="C17"/>
    </sheetView>
  </sheetViews>
  <sheetFormatPr baseColWidth="10" defaultColWidth="9.1640625" defaultRowHeight="15" x14ac:dyDescent="0.2"/>
  <cols>
    <col min="1" max="1" width="9.1640625" style="2"/>
    <col min="2" max="2" width="38.5" style="18" customWidth="1"/>
    <col min="3" max="3" width="32.6640625" style="19" customWidth="1"/>
    <col min="4" max="5" width="17.83203125" style="3" customWidth="1"/>
    <col min="6" max="6" width="18.1640625" style="3" customWidth="1"/>
    <col min="7" max="7" width="17.83203125" style="25" customWidth="1"/>
    <col min="8" max="8" width="13" style="4" bestFit="1" customWidth="1"/>
    <col min="9" max="10" width="12.6640625" style="4" customWidth="1"/>
    <col min="11" max="16384" width="9.1640625" style="3"/>
  </cols>
  <sheetData>
    <row r="1" spans="2:8" ht="16" thickBot="1" x14ac:dyDescent="0.25">
      <c r="B1" s="83" t="s">
        <v>16</v>
      </c>
      <c r="C1" s="83"/>
    </row>
    <row r="2" spans="2:8" ht="16" thickBot="1" x14ac:dyDescent="0.25">
      <c r="B2" s="5" t="s">
        <v>0</v>
      </c>
      <c r="C2" s="6">
        <v>43891</v>
      </c>
    </row>
    <row r="3" spans="2:8" ht="16" thickBot="1" x14ac:dyDescent="0.25">
      <c r="B3" s="5" t="s">
        <v>8</v>
      </c>
      <c r="C3" s="7">
        <v>47453</v>
      </c>
    </row>
    <row r="4" spans="2:8" ht="16" thickBot="1" x14ac:dyDescent="0.25">
      <c r="B4" s="5" t="s">
        <v>1</v>
      </c>
      <c r="C4" s="8">
        <f>'Assumptions- Data Entry'!B1</f>
        <v>0.11</v>
      </c>
    </row>
    <row r="5" spans="2:8" ht="16" thickBot="1" x14ac:dyDescent="0.25">
      <c r="B5" s="5" t="s">
        <v>17</v>
      </c>
      <c r="C5" s="9">
        <f>'Assumptions- Data Entry'!B4</f>
        <v>1900000</v>
      </c>
      <c r="E5" s="10"/>
    </row>
    <row r="6" spans="2:8" ht="16" thickBot="1" x14ac:dyDescent="0.25">
      <c r="B6" s="5" t="s">
        <v>2</v>
      </c>
      <c r="C6" s="9">
        <f>(C7*C5)/4</f>
        <v>71250</v>
      </c>
      <c r="D6" s="11"/>
      <c r="F6" s="12"/>
    </row>
    <row r="7" spans="2:8" ht="16" thickBot="1" x14ac:dyDescent="0.25">
      <c r="B7" s="13" t="s">
        <v>9</v>
      </c>
      <c r="C7" s="28">
        <f>'Assumptions- Data Entry'!B2</f>
        <v>0.15</v>
      </c>
      <c r="D7" s="11"/>
      <c r="F7" s="12"/>
    </row>
    <row r="8" spans="2:8" ht="16" thickBot="1" x14ac:dyDescent="0.25">
      <c r="B8" s="13" t="s">
        <v>11</v>
      </c>
      <c r="C8" s="14" t="s">
        <v>12</v>
      </c>
      <c r="E8" s="24"/>
    </row>
    <row r="9" spans="2:8" ht="16" thickBot="1" x14ac:dyDescent="0.25">
      <c r="B9" s="13" t="s">
        <v>14</v>
      </c>
      <c r="C9" s="15" t="s">
        <v>15</v>
      </c>
      <c r="E9" s="24"/>
      <c r="H9" s="29"/>
    </row>
    <row r="10" spans="2:8" x14ac:dyDescent="0.2">
      <c r="B10" s="16" t="s">
        <v>13</v>
      </c>
      <c r="C10" s="17"/>
      <c r="E10" s="24"/>
    </row>
    <row r="11" spans="2:8" x14ac:dyDescent="0.2">
      <c r="E11" s="24"/>
    </row>
    <row r="12" spans="2:8" x14ac:dyDescent="0.2">
      <c r="B12" s="48" t="s">
        <v>7</v>
      </c>
      <c r="C12" s="49" t="s">
        <v>3</v>
      </c>
      <c r="D12" s="49" t="s">
        <v>4</v>
      </c>
      <c r="E12" s="49" t="s">
        <v>5</v>
      </c>
      <c r="F12" s="49" t="s">
        <v>6</v>
      </c>
      <c r="G12" s="51" t="s">
        <v>10</v>
      </c>
    </row>
    <row r="13" spans="2:8" x14ac:dyDescent="0.2">
      <c r="B13" s="20">
        <f>EDATE(C2,3)</f>
        <v>43983</v>
      </c>
      <c r="C13" s="21">
        <f>C5</f>
        <v>1900000</v>
      </c>
      <c r="D13" s="1">
        <f>C6</f>
        <v>71250</v>
      </c>
      <c r="E13" s="1">
        <f t="shared" ref="E13:E52" si="0">C13*$C$4*(3/12)</f>
        <v>52250</v>
      </c>
      <c r="F13" s="1">
        <f>C13-D13+E13</f>
        <v>1881000</v>
      </c>
      <c r="G13" s="27" t="str">
        <f>IF((D13*4)/F13&lt;15%,"Permittable","Withdrawal not permitted, revise your drawdown amount")</f>
        <v>Withdrawal not permitted, revise your drawdown amount</v>
      </c>
      <c r="H13" s="22"/>
    </row>
    <row r="14" spans="2:8" x14ac:dyDescent="0.2">
      <c r="B14" s="20">
        <f>EDATE(B13,3)</f>
        <v>44075</v>
      </c>
      <c r="C14" s="23">
        <f>F13</f>
        <v>1881000</v>
      </c>
      <c r="D14" s="1">
        <f>C6</f>
        <v>71250</v>
      </c>
      <c r="E14" s="1">
        <f t="shared" si="0"/>
        <v>51727.5</v>
      </c>
      <c r="F14" s="1">
        <f t="shared" ref="F14:F52" si="1">C14-D14+E14</f>
        <v>1861477.5</v>
      </c>
      <c r="G14" s="27" t="str">
        <f t="shared" ref="G14:G52" si="2">IF((D14*4)/F14&lt;15%,"Permittable","Withdrawal not permitted, revise your drawdown amount")</f>
        <v>Withdrawal not permitted, revise your drawdown amount</v>
      </c>
    </row>
    <row r="15" spans="2:8" x14ac:dyDescent="0.2">
      <c r="B15" s="20">
        <f t="shared" ref="B15:B52" si="3">EDATE(B14,3)</f>
        <v>44166</v>
      </c>
      <c r="C15" s="23">
        <f>F14</f>
        <v>1861477.5</v>
      </c>
      <c r="D15" s="1">
        <f t="shared" ref="D15:D52" si="4">D14</f>
        <v>71250</v>
      </c>
      <c r="E15" s="1">
        <f t="shared" si="0"/>
        <v>51190.631249999999</v>
      </c>
      <c r="F15" s="1">
        <f t="shared" si="1"/>
        <v>1841418.1312500001</v>
      </c>
      <c r="G15" s="27" t="str">
        <f t="shared" si="2"/>
        <v>Withdrawal not permitted, revise your drawdown amount</v>
      </c>
    </row>
    <row r="16" spans="2:8" x14ac:dyDescent="0.2">
      <c r="B16" s="20">
        <f t="shared" si="3"/>
        <v>44256</v>
      </c>
      <c r="C16" s="23">
        <f t="shared" ref="C16:C52" si="5">F15</f>
        <v>1841418.1312500001</v>
      </c>
      <c r="D16" s="1">
        <f t="shared" si="4"/>
        <v>71250</v>
      </c>
      <c r="E16" s="1">
        <f t="shared" si="0"/>
        <v>50638.998609375005</v>
      </c>
      <c r="F16" s="1">
        <f t="shared" si="1"/>
        <v>1820807.1298593751</v>
      </c>
      <c r="G16" s="27" t="str">
        <f t="shared" si="2"/>
        <v>Withdrawal not permitted, revise your drawdown amount</v>
      </c>
    </row>
    <row r="17" spans="2:7" x14ac:dyDescent="0.2">
      <c r="B17" s="53">
        <f t="shared" si="3"/>
        <v>44348</v>
      </c>
      <c r="C17" s="57">
        <f t="shared" si="5"/>
        <v>1820807.1298593751</v>
      </c>
      <c r="D17" s="55">
        <f t="shared" si="4"/>
        <v>71250</v>
      </c>
      <c r="E17" s="55">
        <f t="shared" si="0"/>
        <v>50072.196071132814</v>
      </c>
      <c r="F17" s="1">
        <f t="shared" si="1"/>
        <v>1799629.3259305079</v>
      </c>
      <c r="G17" s="56" t="str">
        <f t="shared" si="2"/>
        <v>Withdrawal not permitted, revise your drawdown amount</v>
      </c>
    </row>
    <row r="18" spans="2:7" x14ac:dyDescent="0.2">
      <c r="B18" s="53">
        <f t="shared" si="3"/>
        <v>44440</v>
      </c>
      <c r="C18" s="57">
        <f t="shared" si="5"/>
        <v>1799629.3259305079</v>
      </c>
      <c r="D18" s="55">
        <f t="shared" si="4"/>
        <v>71250</v>
      </c>
      <c r="E18" s="55">
        <f t="shared" si="0"/>
        <v>49489.806463088964</v>
      </c>
      <c r="F18" s="1">
        <f t="shared" si="1"/>
        <v>1777869.1323935969</v>
      </c>
      <c r="G18" s="56" t="str">
        <f t="shared" si="2"/>
        <v>Withdrawal not permitted, revise your drawdown amount</v>
      </c>
    </row>
    <row r="19" spans="2:7" x14ac:dyDescent="0.2">
      <c r="B19" s="53">
        <f t="shared" si="3"/>
        <v>44531</v>
      </c>
      <c r="C19" s="57">
        <f t="shared" si="5"/>
        <v>1777869.1323935969</v>
      </c>
      <c r="D19" s="55">
        <f t="shared" si="4"/>
        <v>71250</v>
      </c>
      <c r="E19" s="55">
        <f t="shared" si="0"/>
        <v>48891.401140823917</v>
      </c>
      <c r="F19" s="1">
        <f t="shared" si="1"/>
        <v>1755510.5335344209</v>
      </c>
      <c r="G19" s="56" t="str">
        <f t="shared" si="2"/>
        <v>Withdrawal not permitted, revise your drawdown amount</v>
      </c>
    </row>
    <row r="20" spans="2:7" x14ac:dyDescent="0.2">
      <c r="B20" s="53">
        <f t="shared" si="3"/>
        <v>44621</v>
      </c>
      <c r="C20" s="57">
        <f t="shared" si="5"/>
        <v>1755510.5335344209</v>
      </c>
      <c r="D20" s="55">
        <f t="shared" si="4"/>
        <v>71250</v>
      </c>
      <c r="E20" s="55">
        <f t="shared" si="0"/>
        <v>48276.539672196574</v>
      </c>
      <c r="F20" s="1">
        <f t="shared" si="1"/>
        <v>1732537.0732066175</v>
      </c>
      <c r="G20" s="56" t="str">
        <f t="shared" si="2"/>
        <v>Withdrawal not permitted, revise your drawdown amount</v>
      </c>
    </row>
    <row r="21" spans="2:7" x14ac:dyDescent="0.2">
      <c r="B21" s="20">
        <f t="shared" si="3"/>
        <v>44713</v>
      </c>
      <c r="C21" s="23">
        <f t="shared" si="5"/>
        <v>1732537.0732066175</v>
      </c>
      <c r="D21" s="1">
        <f t="shared" si="4"/>
        <v>71250</v>
      </c>
      <c r="E21" s="1">
        <f t="shared" si="0"/>
        <v>47644.769513181978</v>
      </c>
      <c r="F21" s="1">
        <f t="shared" si="1"/>
        <v>1708931.8427197994</v>
      </c>
      <c r="G21" s="27" t="str">
        <f t="shared" si="2"/>
        <v>Withdrawal not permitted, revise your drawdown amount</v>
      </c>
    </row>
    <row r="22" spans="2:7" x14ac:dyDescent="0.2">
      <c r="B22" s="20">
        <f t="shared" si="3"/>
        <v>44805</v>
      </c>
      <c r="C22" s="23">
        <f t="shared" si="5"/>
        <v>1708931.8427197994</v>
      </c>
      <c r="D22" s="1">
        <f t="shared" si="4"/>
        <v>71250</v>
      </c>
      <c r="E22" s="1">
        <f t="shared" si="0"/>
        <v>46995.625674794486</v>
      </c>
      <c r="F22" s="1">
        <f t="shared" si="1"/>
        <v>1684677.4683945938</v>
      </c>
      <c r="G22" s="27" t="str">
        <f t="shared" si="2"/>
        <v>Withdrawal not permitted, revise your drawdown amount</v>
      </c>
    </row>
    <row r="23" spans="2:7" x14ac:dyDescent="0.2">
      <c r="B23" s="20">
        <f t="shared" si="3"/>
        <v>44896</v>
      </c>
      <c r="C23" s="23">
        <f t="shared" si="5"/>
        <v>1684677.4683945938</v>
      </c>
      <c r="D23" s="1">
        <f t="shared" si="4"/>
        <v>71250</v>
      </c>
      <c r="E23" s="1">
        <f t="shared" si="0"/>
        <v>46328.630380851333</v>
      </c>
      <c r="F23" s="1">
        <f t="shared" si="1"/>
        <v>1659756.098775445</v>
      </c>
      <c r="G23" s="27" t="str">
        <f t="shared" si="2"/>
        <v>Withdrawal not permitted, revise your drawdown amount</v>
      </c>
    </row>
    <row r="24" spans="2:7" x14ac:dyDescent="0.2">
      <c r="B24" s="20">
        <f t="shared" si="3"/>
        <v>44986</v>
      </c>
      <c r="C24" s="23">
        <f t="shared" si="5"/>
        <v>1659756.098775445</v>
      </c>
      <c r="D24" s="1">
        <f t="shared" si="4"/>
        <v>71250</v>
      </c>
      <c r="E24" s="1">
        <f t="shared" si="0"/>
        <v>45643.292716324737</v>
      </c>
      <c r="F24" s="1">
        <f t="shared" si="1"/>
        <v>1634149.3914917698</v>
      </c>
      <c r="G24" s="27" t="str">
        <f t="shared" si="2"/>
        <v>Withdrawal not permitted, revise your drawdown amount</v>
      </c>
    </row>
    <row r="25" spans="2:7" x14ac:dyDescent="0.2">
      <c r="B25" s="53">
        <f t="shared" si="3"/>
        <v>45078</v>
      </c>
      <c r="C25" s="57">
        <f t="shared" si="5"/>
        <v>1634149.3914917698</v>
      </c>
      <c r="D25" s="55">
        <f t="shared" si="4"/>
        <v>71250</v>
      </c>
      <c r="E25" s="55">
        <f t="shared" si="0"/>
        <v>44939.108266023672</v>
      </c>
      <c r="F25" s="1">
        <f t="shared" si="1"/>
        <v>1607838.4997577935</v>
      </c>
      <c r="G25" s="56" t="str">
        <f t="shared" si="2"/>
        <v>Withdrawal not permitted, revise your drawdown amount</v>
      </c>
    </row>
    <row r="26" spans="2:7" x14ac:dyDescent="0.2">
      <c r="B26" s="53">
        <f t="shared" si="3"/>
        <v>45170</v>
      </c>
      <c r="C26" s="57">
        <f t="shared" si="5"/>
        <v>1607838.4997577935</v>
      </c>
      <c r="D26" s="55">
        <f t="shared" si="4"/>
        <v>71250</v>
      </c>
      <c r="E26" s="55">
        <f t="shared" si="0"/>
        <v>44215.558743339323</v>
      </c>
      <c r="F26" s="1">
        <f t="shared" si="1"/>
        <v>1580804.0585011328</v>
      </c>
      <c r="G26" s="56" t="str">
        <f t="shared" si="2"/>
        <v>Withdrawal not permitted, revise your drawdown amount</v>
      </c>
    </row>
    <row r="27" spans="2:7" x14ac:dyDescent="0.2">
      <c r="B27" s="53">
        <f t="shared" si="3"/>
        <v>45261</v>
      </c>
      <c r="C27" s="57">
        <f t="shared" si="5"/>
        <v>1580804.0585011328</v>
      </c>
      <c r="D27" s="55">
        <f t="shared" si="4"/>
        <v>71250</v>
      </c>
      <c r="E27" s="55">
        <f t="shared" si="0"/>
        <v>43472.111608781153</v>
      </c>
      <c r="F27" s="1">
        <f t="shared" si="1"/>
        <v>1553026.1701099139</v>
      </c>
      <c r="G27" s="56" t="str">
        <f t="shared" si="2"/>
        <v>Withdrawal not permitted, revise your drawdown amount</v>
      </c>
    </row>
    <row r="28" spans="2:7" x14ac:dyDescent="0.2">
      <c r="B28" s="53">
        <f t="shared" si="3"/>
        <v>45352</v>
      </c>
      <c r="C28" s="57">
        <f t="shared" si="5"/>
        <v>1553026.1701099139</v>
      </c>
      <c r="D28" s="55">
        <f t="shared" si="4"/>
        <v>71250</v>
      </c>
      <c r="E28" s="55">
        <f t="shared" si="0"/>
        <v>42708.21967802263</v>
      </c>
      <c r="F28" s="1">
        <f t="shared" si="1"/>
        <v>1524484.3897879366</v>
      </c>
      <c r="G28" s="56" t="str">
        <f t="shared" si="2"/>
        <v>Withdrawal not permitted, revise your drawdown amount</v>
      </c>
    </row>
    <row r="29" spans="2:7" x14ac:dyDescent="0.2">
      <c r="B29" s="20">
        <f t="shared" si="3"/>
        <v>45444</v>
      </c>
      <c r="C29" s="23">
        <f t="shared" si="5"/>
        <v>1524484.3897879366</v>
      </c>
      <c r="D29" s="1">
        <f t="shared" si="4"/>
        <v>71250</v>
      </c>
      <c r="E29" s="1">
        <f t="shared" si="0"/>
        <v>41923.32071916826</v>
      </c>
      <c r="F29" s="1">
        <f t="shared" si="1"/>
        <v>1495157.7105071049</v>
      </c>
      <c r="G29" s="27" t="str">
        <f t="shared" si="2"/>
        <v>Withdrawal not permitted, revise your drawdown amount</v>
      </c>
    </row>
    <row r="30" spans="2:7" x14ac:dyDescent="0.2">
      <c r="B30" s="20">
        <f t="shared" si="3"/>
        <v>45536</v>
      </c>
      <c r="C30" s="23">
        <f t="shared" si="5"/>
        <v>1495157.7105071049</v>
      </c>
      <c r="D30" s="1">
        <f t="shared" si="4"/>
        <v>71250</v>
      </c>
      <c r="E30" s="1">
        <f t="shared" si="0"/>
        <v>41116.837038945385</v>
      </c>
      <c r="F30" s="1">
        <f t="shared" si="1"/>
        <v>1465024.5475460503</v>
      </c>
      <c r="G30" s="27" t="str">
        <f t="shared" si="2"/>
        <v>Withdrawal not permitted, revise your drawdown amount</v>
      </c>
    </row>
    <row r="31" spans="2:7" x14ac:dyDescent="0.2">
      <c r="B31" s="20">
        <f t="shared" si="3"/>
        <v>45627</v>
      </c>
      <c r="C31" s="23">
        <f t="shared" si="5"/>
        <v>1465024.5475460503</v>
      </c>
      <c r="D31" s="1">
        <f t="shared" si="4"/>
        <v>71250</v>
      </c>
      <c r="E31" s="1">
        <f t="shared" si="0"/>
        <v>40288.175057516382</v>
      </c>
      <c r="F31" s="1">
        <f t="shared" si="1"/>
        <v>1434062.7226035667</v>
      </c>
      <c r="G31" s="27" t="str">
        <f t="shared" si="2"/>
        <v>Withdrawal not permitted, revise your drawdown amount</v>
      </c>
    </row>
    <row r="32" spans="2:7" x14ac:dyDescent="0.2">
      <c r="B32" s="20">
        <f t="shared" si="3"/>
        <v>45717</v>
      </c>
      <c r="C32" s="23">
        <f t="shared" si="5"/>
        <v>1434062.7226035667</v>
      </c>
      <c r="D32" s="1">
        <f t="shared" si="4"/>
        <v>71250</v>
      </c>
      <c r="E32" s="1">
        <f t="shared" si="0"/>
        <v>39436.724871598082</v>
      </c>
      <c r="F32" s="1">
        <f t="shared" si="1"/>
        <v>1402249.4474751649</v>
      </c>
      <c r="G32" s="27" t="str">
        <f t="shared" si="2"/>
        <v>Withdrawal not permitted, revise your drawdown amount</v>
      </c>
    </row>
    <row r="33" spans="2:7" x14ac:dyDescent="0.2">
      <c r="B33" s="53">
        <f t="shared" si="3"/>
        <v>45809</v>
      </c>
      <c r="C33" s="57">
        <f t="shared" si="5"/>
        <v>1402249.4474751649</v>
      </c>
      <c r="D33" s="55">
        <f t="shared" si="4"/>
        <v>71250</v>
      </c>
      <c r="E33" s="55">
        <f t="shared" si="0"/>
        <v>38561.859805567037</v>
      </c>
      <c r="F33" s="1">
        <f t="shared" si="1"/>
        <v>1369561.3072807319</v>
      </c>
      <c r="G33" s="56" t="str">
        <f t="shared" si="2"/>
        <v>Withdrawal not permitted, revise your drawdown amount</v>
      </c>
    </row>
    <row r="34" spans="2:7" x14ac:dyDescent="0.2">
      <c r="B34" s="53">
        <f t="shared" si="3"/>
        <v>45901</v>
      </c>
      <c r="C34" s="57">
        <f t="shared" si="5"/>
        <v>1369561.3072807319</v>
      </c>
      <c r="D34" s="55">
        <f t="shared" si="4"/>
        <v>71250</v>
      </c>
      <c r="E34" s="55">
        <f t="shared" si="0"/>
        <v>37662.935950220126</v>
      </c>
      <c r="F34" s="1">
        <f t="shared" si="1"/>
        <v>1335974.2432309519</v>
      </c>
      <c r="G34" s="56" t="str">
        <f t="shared" si="2"/>
        <v>Withdrawal not permitted, revise your drawdown amount</v>
      </c>
    </row>
    <row r="35" spans="2:7" x14ac:dyDescent="0.2">
      <c r="B35" s="53">
        <f t="shared" si="3"/>
        <v>45992</v>
      </c>
      <c r="C35" s="57">
        <f t="shared" si="5"/>
        <v>1335974.2432309519</v>
      </c>
      <c r="D35" s="55">
        <f t="shared" si="4"/>
        <v>71250</v>
      </c>
      <c r="E35" s="55">
        <f t="shared" si="0"/>
        <v>36739.291688851175</v>
      </c>
      <c r="F35" s="1">
        <f t="shared" si="1"/>
        <v>1301463.534919803</v>
      </c>
      <c r="G35" s="56" t="str">
        <f t="shared" si="2"/>
        <v>Withdrawal not permitted, revise your drawdown amount</v>
      </c>
    </row>
    <row r="36" spans="2:7" x14ac:dyDescent="0.2">
      <c r="B36" s="53">
        <f t="shared" si="3"/>
        <v>46082</v>
      </c>
      <c r="C36" s="57">
        <f t="shared" si="5"/>
        <v>1301463.534919803</v>
      </c>
      <c r="D36" s="55">
        <f t="shared" si="4"/>
        <v>71250</v>
      </c>
      <c r="E36" s="55">
        <f t="shared" si="0"/>
        <v>35790.247210294583</v>
      </c>
      <c r="F36" s="1">
        <f t="shared" si="1"/>
        <v>1266003.7821300975</v>
      </c>
      <c r="G36" s="56" t="str">
        <f t="shared" si="2"/>
        <v>Withdrawal not permitted, revise your drawdown amount</v>
      </c>
    </row>
    <row r="37" spans="2:7" x14ac:dyDescent="0.2">
      <c r="B37" s="20">
        <f t="shared" si="3"/>
        <v>46174</v>
      </c>
      <c r="C37" s="23">
        <f t="shared" si="5"/>
        <v>1266003.7821300975</v>
      </c>
      <c r="D37" s="1">
        <f t="shared" si="4"/>
        <v>71250</v>
      </c>
      <c r="E37" s="1">
        <f t="shared" si="0"/>
        <v>34815.104008577684</v>
      </c>
      <c r="F37" s="1">
        <f t="shared" si="1"/>
        <v>1229568.8861386753</v>
      </c>
      <c r="G37" s="27" t="str">
        <f t="shared" si="2"/>
        <v>Withdrawal not permitted, revise your drawdown amount</v>
      </c>
    </row>
    <row r="38" spans="2:7" x14ac:dyDescent="0.2">
      <c r="B38" s="20">
        <f t="shared" si="3"/>
        <v>46266</v>
      </c>
      <c r="C38" s="23">
        <f t="shared" si="5"/>
        <v>1229568.8861386753</v>
      </c>
      <c r="D38" s="1">
        <f t="shared" si="4"/>
        <v>71250</v>
      </c>
      <c r="E38" s="1">
        <f t="shared" si="0"/>
        <v>33813.14436881357</v>
      </c>
      <c r="F38" s="1">
        <f t="shared" si="1"/>
        <v>1192132.0305074889</v>
      </c>
      <c r="G38" s="27" t="str">
        <f t="shared" si="2"/>
        <v>Withdrawal not permitted, revise your drawdown amount</v>
      </c>
    </row>
    <row r="39" spans="2:7" x14ac:dyDescent="0.2">
      <c r="B39" s="20">
        <f t="shared" si="3"/>
        <v>46357</v>
      </c>
      <c r="C39" s="23">
        <f t="shared" si="5"/>
        <v>1192132.0305074889</v>
      </c>
      <c r="D39" s="1">
        <f t="shared" si="4"/>
        <v>71250</v>
      </c>
      <c r="E39" s="1">
        <f t="shared" si="0"/>
        <v>32783.630838955942</v>
      </c>
      <c r="F39" s="1">
        <f t="shared" si="1"/>
        <v>1153665.6613464449</v>
      </c>
      <c r="G39" s="27" t="str">
        <f t="shared" si="2"/>
        <v>Withdrawal not permitted, revise your drawdown amount</v>
      </c>
    </row>
    <row r="40" spans="2:7" x14ac:dyDescent="0.2">
      <c r="B40" s="20">
        <f t="shared" si="3"/>
        <v>46447</v>
      </c>
      <c r="C40" s="23">
        <f t="shared" si="5"/>
        <v>1153665.6613464449</v>
      </c>
      <c r="D40" s="1">
        <f t="shared" si="4"/>
        <v>71250</v>
      </c>
      <c r="E40" s="1">
        <f t="shared" si="0"/>
        <v>31725.805687027234</v>
      </c>
      <c r="F40" s="1">
        <f t="shared" si="1"/>
        <v>1114141.4670334721</v>
      </c>
      <c r="G40" s="27" t="str">
        <f t="shared" si="2"/>
        <v>Withdrawal not permitted, revise your drawdown amount</v>
      </c>
    </row>
    <row r="41" spans="2:7" x14ac:dyDescent="0.2">
      <c r="B41" s="53">
        <f t="shared" si="3"/>
        <v>46539</v>
      </c>
      <c r="C41" s="57">
        <f t="shared" si="5"/>
        <v>1114141.4670334721</v>
      </c>
      <c r="D41" s="55">
        <f t="shared" si="4"/>
        <v>71250</v>
      </c>
      <c r="E41" s="55">
        <f t="shared" si="0"/>
        <v>30638.890343420484</v>
      </c>
      <c r="F41" s="1">
        <f t="shared" si="1"/>
        <v>1073530.3573768926</v>
      </c>
      <c r="G41" s="56" t="str">
        <f t="shared" si="2"/>
        <v>Withdrawal not permitted, revise your drawdown amount</v>
      </c>
    </row>
    <row r="42" spans="2:7" x14ac:dyDescent="0.2">
      <c r="B42" s="53">
        <f t="shared" si="3"/>
        <v>46631</v>
      </c>
      <c r="C42" s="57">
        <f t="shared" si="5"/>
        <v>1073530.3573768926</v>
      </c>
      <c r="D42" s="55">
        <f t="shared" si="4"/>
        <v>71250</v>
      </c>
      <c r="E42" s="55">
        <f t="shared" si="0"/>
        <v>29522.084827864546</v>
      </c>
      <c r="F42" s="1">
        <f t="shared" si="1"/>
        <v>1031802.4422047571</v>
      </c>
      <c r="G42" s="56" t="str">
        <f t="shared" si="2"/>
        <v>Withdrawal not permitted, revise your drawdown amount</v>
      </c>
    </row>
    <row r="43" spans="2:7" x14ac:dyDescent="0.2">
      <c r="B43" s="53">
        <f t="shared" si="3"/>
        <v>46722</v>
      </c>
      <c r="C43" s="57">
        <f t="shared" si="5"/>
        <v>1031802.4422047571</v>
      </c>
      <c r="D43" s="55">
        <f t="shared" si="4"/>
        <v>71250</v>
      </c>
      <c r="E43" s="55">
        <f t="shared" si="0"/>
        <v>28374.567160630821</v>
      </c>
      <c r="F43" s="1">
        <f t="shared" si="1"/>
        <v>988927.00936538796</v>
      </c>
      <c r="G43" s="56" t="str">
        <f t="shared" si="2"/>
        <v>Withdrawal not permitted, revise your drawdown amount</v>
      </c>
    </row>
    <row r="44" spans="2:7" x14ac:dyDescent="0.2">
      <c r="B44" s="53">
        <f t="shared" si="3"/>
        <v>46813</v>
      </c>
      <c r="C44" s="57">
        <f t="shared" si="5"/>
        <v>988927.00936538796</v>
      </c>
      <c r="D44" s="55">
        <f t="shared" si="4"/>
        <v>71250</v>
      </c>
      <c r="E44" s="55">
        <f t="shared" si="0"/>
        <v>27195.492757548171</v>
      </c>
      <c r="F44" s="1">
        <f t="shared" si="1"/>
        <v>944872.50212293607</v>
      </c>
      <c r="G44" s="56" t="str">
        <f t="shared" si="2"/>
        <v>Withdrawal not permitted, revise your drawdown amount</v>
      </c>
    </row>
    <row r="45" spans="2:7" x14ac:dyDescent="0.2">
      <c r="B45" s="20">
        <f t="shared" si="3"/>
        <v>46905</v>
      </c>
      <c r="C45" s="23">
        <f t="shared" si="5"/>
        <v>944872.50212293607</v>
      </c>
      <c r="D45" s="1">
        <f t="shared" si="4"/>
        <v>71250</v>
      </c>
      <c r="E45" s="1">
        <f t="shared" si="0"/>
        <v>25983.993808380743</v>
      </c>
      <c r="F45" s="1">
        <f t="shared" si="1"/>
        <v>899606.49593131687</v>
      </c>
      <c r="G45" s="27" t="str">
        <f t="shared" si="2"/>
        <v>Withdrawal not permitted, revise your drawdown amount</v>
      </c>
    </row>
    <row r="46" spans="2:7" x14ac:dyDescent="0.2">
      <c r="B46" s="20">
        <f t="shared" si="3"/>
        <v>46997</v>
      </c>
      <c r="C46" s="23">
        <f t="shared" si="5"/>
        <v>899606.49593131687</v>
      </c>
      <c r="D46" s="1">
        <f t="shared" si="4"/>
        <v>71250</v>
      </c>
      <c r="E46" s="1">
        <f t="shared" si="0"/>
        <v>24739.178638111214</v>
      </c>
      <c r="F46" s="1">
        <f t="shared" si="1"/>
        <v>853095.67456942808</v>
      </c>
      <c r="G46" s="27" t="str">
        <f t="shared" si="2"/>
        <v>Withdrawal not permitted, revise your drawdown amount</v>
      </c>
    </row>
    <row r="47" spans="2:7" x14ac:dyDescent="0.2">
      <c r="B47" s="20">
        <f t="shared" si="3"/>
        <v>47088</v>
      </c>
      <c r="C47" s="23">
        <f t="shared" si="5"/>
        <v>853095.67456942808</v>
      </c>
      <c r="D47" s="1">
        <f t="shared" si="4"/>
        <v>71250</v>
      </c>
      <c r="E47" s="1">
        <f t="shared" si="0"/>
        <v>23460.131050659271</v>
      </c>
      <c r="F47" s="1">
        <f t="shared" si="1"/>
        <v>805305.80562008731</v>
      </c>
      <c r="G47" s="27" t="str">
        <f t="shared" si="2"/>
        <v>Withdrawal not permitted, revise your drawdown amount</v>
      </c>
    </row>
    <row r="48" spans="2:7" x14ac:dyDescent="0.2">
      <c r="B48" s="20">
        <f t="shared" si="3"/>
        <v>47178</v>
      </c>
      <c r="C48" s="23">
        <f t="shared" si="5"/>
        <v>805305.80562008731</v>
      </c>
      <c r="D48" s="1">
        <f t="shared" si="4"/>
        <v>71250</v>
      </c>
      <c r="E48" s="1">
        <f t="shared" si="0"/>
        <v>22145.909654552401</v>
      </c>
      <c r="F48" s="1">
        <f t="shared" si="1"/>
        <v>756201.71527463966</v>
      </c>
      <c r="G48" s="27" t="str">
        <f t="shared" si="2"/>
        <v>Withdrawal not permitted, revise your drawdown amount</v>
      </c>
    </row>
    <row r="49" spans="2:7" x14ac:dyDescent="0.2">
      <c r="B49" s="53">
        <f t="shared" si="3"/>
        <v>47270</v>
      </c>
      <c r="C49" s="57">
        <f t="shared" si="5"/>
        <v>756201.71527463966</v>
      </c>
      <c r="D49" s="55">
        <f t="shared" si="4"/>
        <v>71250</v>
      </c>
      <c r="E49" s="55">
        <f t="shared" si="0"/>
        <v>20795.547170052592</v>
      </c>
      <c r="F49" s="1">
        <f t="shared" si="1"/>
        <v>705747.2624446922</v>
      </c>
      <c r="G49" s="56" t="str">
        <f t="shared" si="2"/>
        <v>Withdrawal not permitted, revise your drawdown amount</v>
      </c>
    </row>
    <row r="50" spans="2:7" x14ac:dyDescent="0.2">
      <c r="B50" s="53">
        <f t="shared" si="3"/>
        <v>47362</v>
      </c>
      <c r="C50" s="57">
        <f t="shared" si="5"/>
        <v>705747.2624446922</v>
      </c>
      <c r="D50" s="55">
        <f t="shared" si="4"/>
        <v>71250</v>
      </c>
      <c r="E50" s="55">
        <f t="shared" si="0"/>
        <v>19408.049717229034</v>
      </c>
      <c r="F50" s="1">
        <f t="shared" si="1"/>
        <v>653905.31216192129</v>
      </c>
      <c r="G50" s="56" t="str">
        <f t="shared" si="2"/>
        <v>Withdrawal not permitted, revise your drawdown amount</v>
      </c>
    </row>
    <row r="51" spans="2:7" x14ac:dyDescent="0.2">
      <c r="B51" s="53">
        <f t="shared" si="3"/>
        <v>47453</v>
      </c>
      <c r="C51" s="57">
        <f t="shared" si="5"/>
        <v>653905.31216192129</v>
      </c>
      <c r="D51" s="55">
        <f t="shared" si="4"/>
        <v>71250</v>
      </c>
      <c r="E51" s="55">
        <f t="shared" si="0"/>
        <v>17982.396084452837</v>
      </c>
      <c r="F51" s="1">
        <f t="shared" si="1"/>
        <v>600637.70824637415</v>
      </c>
      <c r="G51" s="56" t="str">
        <f t="shared" si="2"/>
        <v>Withdrawal not permitted, revise your drawdown amount</v>
      </c>
    </row>
    <row r="52" spans="2:7" x14ac:dyDescent="0.2">
      <c r="B52" s="53">
        <f t="shared" si="3"/>
        <v>47543</v>
      </c>
      <c r="C52" s="57">
        <f t="shared" si="5"/>
        <v>600637.70824637415</v>
      </c>
      <c r="D52" s="55">
        <f t="shared" si="4"/>
        <v>71250</v>
      </c>
      <c r="E52" s="55">
        <f t="shared" si="0"/>
        <v>16517.536976775289</v>
      </c>
      <c r="F52" s="1">
        <f t="shared" si="1"/>
        <v>545905.24522314942</v>
      </c>
      <c r="G52" s="56" t="str">
        <f t="shared" si="2"/>
        <v>Withdrawal not permitted, revise your drawdown amount</v>
      </c>
    </row>
  </sheetData>
  <mergeCells count="1">
    <mergeCell ref="B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>
      <selection activeCell="I12" sqref="I12"/>
    </sheetView>
  </sheetViews>
  <sheetFormatPr baseColWidth="10" defaultColWidth="9.1640625" defaultRowHeight="15" x14ac:dyDescent="0.2"/>
  <cols>
    <col min="1" max="1" width="9.1640625" style="2"/>
    <col min="2" max="2" width="31.6640625" style="18" customWidth="1"/>
    <col min="3" max="3" width="22.6640625" style="19" customWidth="1"/>
    <col min="4" max="5" width="17.83203125" style="3" customWidth="1"/>
    <col min="6" max="6" width="18.1640625" style="3" customWidth="1"/>
    <col min="7" max="7" width="17.83203125" style="25" hidden="1" customWidth="1"/>
    <col min="8" max="8" width="13" style="4" bestFit="1" customWidth="1"/>
    <col min="9" max="10" width="12.6640625" style="4" customWidth="1"/>
    <col min="11" max="16384" width="9.1640625" style="3"/>
  </cols>
  <sheetData>
    <row r="1" spans="2:8" ht="16" thickBot="1" x14ac:dyDescent="0.25">
      <c r="B1" s="84" t="s">
        <v>16</v>
      </c>
      <c r="C1" s="84"/>
    </row>
    <row r="2" spans="2:8" ht="16" thickBot="1" x14ac:dyDescent="0.25">
      <c r="B2" s="5" t="s">
        <v>0</v>
      </c>
      <c r="C2" s="46">
        <v>43891</v>
      </c>
    </row>
    <row r="3" spans="2:8" ht="16" thickBot="1" x14ac:dyDescent="0.25">
      <c r="B3" s="5" t="s">
        <v>8</v>
      </c>
      <c r="C3" s="47">
        <f>B31</f>
        <v>47362</v>
      </c>
    </row>
    <row r="4" spans="2:8" ht="16" thickBot="1" x14ac:dyDescent="0.25">
      <c r="B4" s="5" t="s">
        <v>44</v>
      </c>
      <c r="C4" s="8">
        <f>'Assumptions- Data Entry'!B1</f>
        <v>0.11</v>
      </c>
      <c r="G4" s="45">
        <f ca="1">TODAY()</f>
        <v>44405</v>
      </c>
    </row>
    <row r="5" spans="2:8" ht="16" thickBot="1" x14ac:dyDescent="0.25">
      <c r="B5" s="5" t="s">
        <v>45</v>
      </c>
      <c r="C5" s="9">
        <f>'Assumptions- Data Entry'!B4</f>
        <v>1900000</v>
      </c>
      <c r="E5" s="10"/>
    </row>
    <row r="6" spans="2:8" ht="16" thickBot="1" x14ac:dyDescent="0.25">
      <c r="B6" s="5" t="s">
        <v>46</v>
      </c>
      <c r="C6" s="9">
        <f>(C5*C7)/2</f>
        <v>142500</v>
      </c>
      <c r="D6" s="11"/>
      <c r="F6" s="12"/>
      <c r="G6" s="45"/>
    </row>
    <row r="7" spans="2:8" ht="16" thickBot="1" x14ac:dyDescent="0.25">
      <c r="B7" s="13" t="s">
        <v>47</v>
      </c>
      <c r="C7" s="44">
        <f>'Assumptions- Data Entry'!B2</f>
        <v>0.15</v>
      </c>
      <c r="D7" s="11"/>
      <c r="F7" s="12"/>
    </row>
    <row r="8" spans="2:8" ht="16" thickBot="1" x14ac:dyDescent="0.25">
      <c r="B8" s="13" t="s">
        <v>14</v>
      </c>
      <c r="C8" s="15" t="s">
        <v>15</v>
      </c>
      <c r="E8" s="24"/>
    </row>
    <row r="9" spans="2:8" x14ac:dyDescent="0.2">
      <c r="B9" s="16" t="s">
        <v>13</v>
      </c>
      <c r="C9" s="17"/>
      <c r="E9" s="24"/>
    </row>
    <row r="10" spans="2:8" x14ac:dyDescent="0.2">
      <c r="E10" s="24"/>
    </row>
    <row r="11" spans="2:8" x14ac:dyDescent="0.2">
      <c r="B11" s="48" t="s">
        <v>7</v>
      </c>
      <c r="C11" s="49" t="s">
        <v>24</v>
      </c>
      <c r="D11" s="49" t="s">
        <v>42</v>
      </c>
      <c r="E11" s="49" t="s">
        <v>48</v>
      </c>
      <c r="F11" s="49" t="s">
        <v>43</v>
      </c>
      <c r="G11" s="26" t="s">
        <v>10</v>
      </c>
    </row>
    <row r="12" spans="2:8" x14ac:dyDescent="0.2">
      <c r="B12" s="62">
        <f>C2</f>
        <v>43891</v>
      </c>
      <c r="C12" s="54">
        <f>C5</f>
        <v>1900000</v>
      </c>
      <c r="D12" s="55">
        <f>C6</f>
        <v>142500</v>
      </c>
      <c r="E12" s="55">
        <f>C12*$C$4*(6/12)</f>
        <v>104500</v>
      </c>
      <c r="F12" s="55">
        <f>C12-D12+E12</f>
        <v>1862000</v>
      </c>
      <c r="G12" s="27" t="str">
        <f t="shared" ref="G12:G31" si="0">IF((D12*2)/F12&lt;15%,"Permittable","Withdrawal not permitted, revise your drawdown amount")</f>
        <v>Withdrawal not permitted, revise your drawdown amount</v>
      </c>
      <c r="H12" s="22"/>
    </row>
    <row r="13" spans="2:8" x14ac:dyDescent="0.2">
      <c r="B13" s="62">
        <f>EDATE(B12,6)</f>
        <v>44075</v>
      </c>
      <c r="C13" s="57">
        <f>F12</f>
        <v>1862000</v>
      </c>
      <c r="D13" s="55">
        <f>C6</f>
        <v>142500</v>
      </c>
      <c r="E13" s="55">
        <f t="shared" ref="E13:E31" si="1">C13*$C$4*(6/12)</f>
        <v>102410</v>
      </c>
      <c r="F13" s="55">
        <f t="shared" ref="F13:F30" si="2">C13-D13+E13</f>
        <v>1821910</v>
      </c>
      <c r="G13" s="27" t="str">
        <f t="shared" si="0"/>
        <v>Withdrawal not permitted, revise your drawdown amount</v>
      </c>
    </row>
    <row r="14" spans="2:8" x14ac:dyDescent="0.2">
      <c r="B14" s="43">
        <f>EDATE(B13,6)</f>
        <v>44256</v>
      </c>
      <c r="C14" s="23">
        <f>F13</f>
        <v>1821910</v>
      </c>
      <c r="D14" s="1">
        <f t="shared" ref="D14:D31" si="3">D13</f>
        <v>142500</v>
      </c>
      <c r="E14" s="1">
        <f t="shared" si="1"/>
        <v>100205.05</v>
      </c>
      <c r="F14" s="55">
        <f t="shared" si="2"/>
        <v>1779615.05</v>
      </c>
      <c r="G14" s="27" t="str">
        <f t="shared" si="0"/>
        <v>Withdrawal not permitted, revise your drawdown amount</v>
      </c>
    </row>
    <row r="15" spans="2:8" x14ac:dyDescent="0.2">
      <c r="B15" s="43">
        <f t="shared" ref="B15:B31" si="4">EDATE(B14,6)</f>
        <v>44440</v>
      </c>
      <c r="C15" s="23">
        <f t="shared" ref="C15:C31" si="5">F14</f>
        <v>1779615.05</v>
      </c>
      <c r="D15" s="1">
        <f t="shared" si="3"/>
        <v>142500</v>
      </c>
      <c r="E15" s="1">
        <f t="shared" si="1"/>
        <v>97878.827749999997</v>
      </c>
      <c r="F15" s="55">
        <f t="shared" si="2"/>
        <v>1734993.87775</v>
      </c>
      <c r="G15" s="27" t="str">
        <f t="shared" si="0"/>
        <v>Withdrawal not permitted, revise your drawdown amount</v>
      </c>
    </row>
    <row r="16" spans="2:8" x14ac:dyDescent="0.2">
      <c r="B16" s="62">
        <f t="shared" si="4"/>
        <v>44621</v>
      </c>
      <c r="C16" s="57">
        <f t="shared" si="5"/>
        <v>1734993.87775</v>
      </c>
      <c r="D16" s="55">
        <f t="shared" si="3"/>
        <v>142500</v>
      </c>
      <c r="E16" s="55">
        <f t="shared" si="1"/>
        <v>95424.663276249994</v>
      </c>
      <c r="F16" s="55">
        <f t="shared" si="2"/>
        <v>1687918.54102625</v>
      </c>
      <c r="G16" s="27" t="str">
        <f t="shared" si="0"/>
        <v>Withdrawal not permitted, revise your drawdown amount</v>
      </c>
    </row>
    <row r="17" spans="2:7" x14ac:dyDescent="0.2">
      <c r="B17" s="62">
        <f t="shared" si="4"/>
        <v>44805</v>
      </c>
      <c r="C17" s="57">
        <f t="shared" si="5"/>
        <v>1687918.54102625</v>
      </c>
      <c r="D17" s="55">
        <f t="shared" si="3"/>
        <v>142500</v>
      </c>
      <c r="E17" s="55">
        <f t="shared" si="1"/>
        <v>92835.519756443755</v>
      </c>
      <c r="F17" s="55">
        <f t="shared" si="2"/>
        <v>1638254.0607826938</v>
      </c>
      <c r="G17" s="27" t="str">
        <f t="shared" si="0"/>
        <v>Withdrawal not permitted, revise your drawdown amount</v>
      </c>
    </row>
    <row r="18" spans="2:7" x14ac:dyDescent="0.2">
      <c r="B18" s="43">
        <f t="shared" si="4"/>
        <v>44986</v>
      </c>
      <c r="C18" s="23">
        <f t="shared" si="5"/>
        <v>1638254.0607826938</v>
      </c>
      <c r="D18" s="1">
        <f t="shared" si="3"/>
        <v>142500</v>
      </c>
      <c r="E18" s="1">
        <f t="shared" si="1"/>
        <v>90103.973343048157</v>
      </c>
      <c r="F18" s="55">
        <f t="shared" si="2"/>
        <v>1585858.034125742</v>
      </c>
      <c r="G18" s="27" t="str">
        <f t="shared" si="0"/>
        <v>Withdrawal not permitted, revise your drawdown amount</v>
      </c>
    </row>
    <row r="19" spans="2:7" x14ac:dyDescent="0.2">
      <c r="B19" s="43">
        <f t="shared" si="4"/>
        <v>45170</v>
      </c>
      <c r="C19" s="23">
        <f t="shared" si="5"/>
        <v>1585858.034125742</v>
      </c>
      <c r="D19" s="1">
        <f t="shared" si="3"/>
        <v>142500</v>
      </c>
      <c r="E19" s="1">
        <f t="shared" si="1"/>
        <v>87222.191876915807</v>
      </c>
      <c r="F19" s="55">
        <f t="shared" si="2"/>
        <v>1530580.2260026578</v>
      </c>
      <c r="G19" s="27" t="str">
        <f t="shared" si="0"/>
        <v>Withdrawal not permitted, revise your drawdown amount</v>
      </c>
    </row>
    <row r="20" spans="2:7" x14ac:dyDescent="0.2">
      <c r="B20" s="62">
        <f t="shared" si="4"/>
        <v>45352</v>
      </c>
      <c r="C20" s="57">
        <f>F19</f>
        <v>1530580.2260026578</v>
      </c>
      <c r="D20" s="55">
        <f t="shared" si="3"/>
        <v>142500</v>
      </c>
      <c r="E20" s="55">
        <f t="shared" si="1"/>
        <v>84181.912430146185</v>
      </c>
      <c r="F20" s="55">
        <f t="shared" si="2"/>
        <v>1472262.138432804</v>
      </c>
      <c r="G20" s="27" t="str">
        <f t="shared" si="0"/>
        <v>Withdrawal not permitted, revise your drawdown amount</v>
      </c>
    </row>
    <row r="21" spans="2:7" x14ac:dyDescent="0.2">
      <c r="B21" s="62">
        <f t="shared" si="4"/>
        <v>45536</v>
      </c>
      <c r="C21" s="57">
        <f t="shared" si="5"/>
        <v>1472262.138432804</v>
      </c>
      <c r="D21" s="55">
        <f t="shared" si="3"/>
        <v>142500</v>
      </c>
      <c r="E21" s="55">
        <f t="shared" si="1"/>
        <v>80974.417613804224</v>
      </c>
      <c r="F21" s="55">
        <f t="shared" si="2"/>
        <v>1410736.5560466084</v>
      </c>
      <c r="G21" s="27" t="str">
        <f t="shared" si="0"/>
        <v>Withdrawal not permitted, revise your drawdown amount</v>
      </c>
    </row>
    <row r="22" spans="2:7" x14ac:dyDescent="0.2">
      <c r="B22" s="43">
        <f t="shared" si="4"/>
        <v>45717</v>
      </c>
      <c r="C22" s="23">
        <f t="shared" si="5"/>
        <v>1410736.5560466084</v>
      </c>
      <c r="D22" s="1">
        <f t="shared" si="3"/>
        <v>142500</v>
      </c>
      <c r="E22" s="1">
        <f t="shared" si="1"/>
        <v>77590.510582563467</v>
      </c>
      <c r="F22" s="55">
        <f t="shared" si="2"/>
        <v>1345827.0666291718</v>
      </c>
      <c r="G22" s="27" t="str">
        <f t="shared" si="0"/>
        <v>Withdrawal not permitted, revise your drawdown amount</v>
      </c>
    </row>
    <row r="23" spans="2:7" x14ac:dyDescent="0.2">
      <c r="B23" s="43">
        <f t="shared" si="4"/>
        <v>45901</v>
      </c>
      <c r="C23" s="23">
        <f t="shared" si="5"/>
        <v>1345827.0666291718</v>
      </c>
      <c r="D23" s="1">
        <f t="shared" si="3"/>
        <v>142500</v>
      </c>
      <c r="E23" s="1">
        <f t="shared" si="1"/>
        <v>74020.488664604447</v>
      </c>
      <c r="F23" s="55">
        <f t="shared" si="2"/>
        <v>1277347.5552937763</v>
      </c>
      <c r="G23" s="27" t="str">
        <f t="shared" si="0"/>
        <v>Withdrawal not permitted, revise your drawdown amount</v>
      </c>
    </row>
    <row r="24" spans="2:7" x14ac:dyDescent="0.2">
      <c r="B24" s="62">
        <f t="shared" si="4"/>
        <v>46082</v>
      </c>
      <c r="C24" s="57">
        <f t="shared" si="5"/>
        <v>1277347.5552937763</v>
      </c>
      <c r="D24" s="55">
        <f t="shared" si="3"/>
        <v>142500</v>
      </c>
      <c r="E24" s="55">
        <f t="shared" si="1"/>
        <v>70254.115541157706</v>
      </c>
      <c r="F24" s="55">
        <f t="shared" si="2"/>
        <v>1205101.6708349341</v>
      </c>
      <c r="G24" s="27" t="str">
        <f t="shared" si="0"/>
        <v>Withdrawal not permitted, revise your drawdown amount</v>
      </c>
    </row>
    <row r="25" spans="2:7" x14ac:dyDescent="0.2">
      <c r="B25" s="62">
        <f t="shared" si="4"/>
        <v>46266</v>
      </c>
      <c r="C25" s="57">
        <f t="shared" si="5"/>
        <v>1205101.6708349341</v>
      </c>
      <c r="D25" s="55">
        <f t="shared" si="3"/>
        <v>142500</v>
      </c>
      <c r="E25" s="55">
        <f t="shared" si="1"/>
        <v>66280.591895921374</v>
      </c>
      <c r="F25" s="55">
        <f t="shared" si="2"/>
        <v>1128882.2627308555</v>
      </c>
      <c r="G25" s="27" t="str">
        <f t="shared" si="0"/>
        <v>Withdrawal not permitted, revise your drawdown amount</v>
      </c>
    </row>
    <row r="26" spans="2:7" x14ac:dyDescent="0.2">
      <c r="B26" s="43">
        <f t="shared" si="4"/>
        <v>46447</v>
      </c>
      <c r="C26" s="23">
        <f t="shared" si="5"/>
        <v>1128882.2627308555</v>
      </c>
      <c r="D26" s="1">
        <f t="shared" si="3"/>
        <v>142500</v>
      </c>
      <c r="E26" s="1">
        <f t="shared" si="1"/>
        <v>62088.524450197052</v>
      </c>
      <c r="F26" s="55">
        <f t="shared" si="2"/>
        <v>1048470.7871810525</v>
      </c>
      <c r="G26" s="27" t="str">
        <f t="shared" si="0"/>
        <v>Withdrawal not permitted, revise your drawdown amount</v>
      </c>
    </row>
    <row r="27" spans="2:7" x14ac:dyDescent="0.2">
      <c r="B27" s="43">
        <f t="shared" si="4"/>
        <v>46631</v>
      </c>
      <c r="C27" s="23">
        <f t="shared" si="5"/>
        <v>1048470.7871810525</v>
      </c>
      <c r="D27" s="1">
        <f t="shared" si="3"/>
        <v>142500</v>
      </c>
      <c r="E27" s="1">
        <f t="shared" si="1"/>
        <v>57665.893294957888</v>
      </c>
      <c r="F27" s="55">
        <f t="shared" si="2"/>
        <v>963636.68047601043</v>
      </c>
      <c r="G27" s="27" t="str">
        <f t="shared" si="0"/>
        <v>Withdrawal not permitted, revise your drawdown amount</v>
      </c>
    </row>
    <row r="28" spans="2:7" x14ac:dyDescent="0.2">
      <c r="B28" s="62">
        <f t="shared" si="4"/>
        <v>46813</v>
      </c>
      <c r="C28" s="57">
        <f t="shared" si="5"/>
        <v>963636.68047601043</v>
      </c>
      <c r="D28" s="55">
        <f t="shared" si="3"/>
        <v>142500</v>
      </c>
      <c r="E28" s="55">
        <f t="shared" si="1"/>
        <v>53000.017426180573</v>
      </c>
      <c r="F28" s="55">
        <f t="shared" si="2"/>
        <v>874136.69790219096</v>
      </c>
      <c r="G28" s="27" t="str">
        <f t="shared" si="0"/>
        <v>Withdrawal not permitted, revise your drawdown amount</v>
      </c>
    </row>
    <row r="29" spans="2:7" x14ac:dyDescent="0.2">
      <c r="B29" s="62">
        <f t="shared" si="4"/>
        <v>46997</v>
      </c>
      <c r="C29" s="57">
        <f t="shared" si="5"/>
        <v>874136.69790219096</v>
      </c>
      <c r="D29" s="55">
        <f t="shared" si="3"/>
        <v>142500</v>
      </c>
      <c r="E29" s="55">
        <f t="shared" si="1"/>
        <v>48077.518384620504</v>
      </c>
      <c r="F29" s="55">
        <f t="shared" si="2"/>
        <v>779714.21628681151</v>
      </c>
      <c r="G29" s="27" t="str">
        <f t="shared" si="0"/>
        <v>Withdrawal not permitted, revise your drawdown amount</v>
      </c>
    </row>
    <row r="30" spans="2:7" x14ac:dyDescent="0.2">
      <c r="B30" s="63">
        <f t="shared" si="4"/>
        <v>47178</v>
      </c>
      <c r="C30" s="64">
        <f t="shared" si="5"/>
        <v>779714.21628681151</v>
      </c>
      <c r="D30" s="65">
        <f t="shared" si="3"/>
        <v>142500</v>
      </c>
      <c r="E30" s="65">
        <f t="shared" si="1"/>
        <v>42884.281895774635</v>
      </c>
      <c r="F30" s="55">
        <f t="shared" si="2"/>
        <v>680098.49818258616</v>
      </c>
      <c r="G30" s="27" t="str">
        <f t="shared" si="0"/>
        <v>Withdrawal not permitted, revise your drawdown amount</v>
      </c>
    </row>
    <row r="31" spans="2:7" x14ac:dyDescent="0.2">
      <c r="B31" s="63">
        <f t="shared" si="4"/>
        <v>47362</v>
      </c>
      <c r="C31" s="64">
        <f t="shared" si="5"/>
        <v>680098.49818258616</v>
      </c>
      <c r="D31" s="65">
        <f t="shared" si="3"/>
        <v>142500</v>
      </c>
      <c r="E31" s="65">
        <f t="shared" si="1"/>
        <v>37405.417400042243</v>
      </c>
      <c r="F31" s="55">
        <f>C31-D31+E31</f>
        <v>575003.91558262846</v>
      </c>
      <c r="G31" s="27" t="str">
        <f t="shared" si="0"/>
        <v>Withdrawal not permitted, revise your drawdown amount</v>
      </c>
    </row>
  </sheetData>
  <mergeCells count="1">
    <mergeCell ref="B1:C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E6" sqref="E6"/>
    </sheetView>
  </sheetViews>
  <sheetFormatPr baseColWidth="10" defaultColWidth="9.1640625" defaultRowHeight="15" x14ac:dyDescent="0.2"/>
  <cols>
    <col min="1" max="1" width="9.1640625" style="2"/>
    <col min="2" max="2" width="38.5" style="18" customWidth="1"/>
    <col min="3" max="3" width="32.6640625" style="19" customWidth="1"/>
    <col min="4" max="5" width="17.83203125" style="3" customWidth="1"/>
    <col min="6" max="6" width="18.1640625" style="3" customWidth="1"/>
    <col min="7" max="7" width="17.83203125" style="25" hidden="1" customWidth="1"/>
    <col min="8" max="8" width="13" style="4" bestFit="1" customWidth="1"/>
    <col min="9" max="10" width="12.6640625" style="4" customWidth="1"/>
    <col min="11" max="16384" width="9.1640625" style="3"/>
  </cols>
  <sheetData>
    <row r="1" spans="1:8" ht="16" thickBot="1" x14ac:dyDescent="0.25">
      <c r="B1" s="84" t="s">
        <v>16</v>
      </c>
      <c r="C1" s="84"/>
    </row>
    <row r="2" spans="1:8" ht="16" thickBot="1" x14ac:dyDescent="0.25">
      <c r="B2" s="5" t="s">
        <v>0</v>
      </c>
      <c r="C2" s="6">
        <v>43891</v>
      </c>
    </row>
    <row r="3" spans="1:8" ht="16" thickBot="1" x14ac:dyDescent="0.25">
      <c r="B3" s="5" t="s">
        <v>8</v>
      </c>
      <c r="C3" s="7">
        <v>47453</v>
      </c>
    </row>
    <row r="4" spans="1:8" ht="16" thickBot="1" x14ac:dyDescent="0.25">
      <c r="B4" s="5" t="s">
        <v>1</v>
      </c>
      <c r="C4" s="8">
        <f>'Assumptions- Data Entry'!B1</f>
        <v>0.11</v>
      </c>
    </row>
    <row r="5" spans="1:8" ht="16" thickBot="1" x14ac:dyDescent="0.25">
      <c r="B5" s="5" t="s">
        <v>17</v>
      </c>
      <c r="C5" s="9">
        <f>'Assumptions- Data Entry'!B4</f>
        <v>1900000</v>
      </c>
      <c r="E5" s="10"/>
    </row>
    <row r="6" spans="1:8" ht="16" thickBot="1" x14ac:dyDescent="0.25">
      <c r="B6" s="5" t="s">
        <v>2</v>
      </c>
      <c r="C6" s="9">
        <f>(C7*C5)</f>
        <v>285000</v>
      </c>
      <c r="D6" s="11"/>
      <c r="F6" s="12"/>
    </row>
    <row r="7" spans="1:8" ht="16" thickBot="1" x14ac:dyDescent="0.25">
      <c r="B7" s="13" t="s">
        <v>9</v>
      </c>
      <c r="C7" s="28">
        <f>'Assumptions- Data Entry'!B2</f>
        <v>0.15</v>
      </c>
      <c r="D7" s="11"/>
      <c r="F7" s="12"/>
    </row>
    <row r="8" spans="1:8" ht="16" thickBot="1" x14ac:dyDescent="0.25">
      <c r="B8" s="13" t="s">
        <v>14</v>
      </c>
      <c r="C8" s="52" t="str">
        <f>'Assumptions- Data Entry'!B5</f>
        <v>10 Years</v>
      </c>
      <c r="E8" s="24"/>
    </row>
    <row r="9" spans="1:8" x14ac:dyDescent="0.2">
      <c r="B9" s="16" t="s">
        <v>13</v>
      </c>
      <c r="C9" s="17"/>
      <c r="E9" s="24"/>
    </row>
    <row r="10" spans="1:8" s="4" customFormat="1" ht="48" customHeight="1" x14ac:dyDescent="0.2">
      <c r="A10" s="2"/>
      <c r="B10" s="85" t="s">
        <v>18</v>
      </c>
      <c r="C10" s="85"/>
      <c r="D10" s="85"/>
      <c r="E10" s="85"/>
      <c r="F10" s="85"/>
      <c r="G10" s="85"/>
    </row>
    <row r="11" spans="1:8" s="4" customFormat="1" x14ac:dyDescent="0.2">
      <c r="A11" s="2"/>
      <c r="B11" s="18"/>
      <c r="C11" s="19"/>
      <c r="D11" s="3"/>
      <c r="E11" s="24"/>
      <c r="F11" s="3"/>
      <c r="G11" s="25"/>
    </row>
    <row r="12" spans="1:8" s="4" customFormat="1" x14ac:dyDescent="0.2">
      <c r="A12" s="2"/>
      <c r="B12" s="48" t="s">
        <v>7</v>
      </c>
      <c r="C12" s="49" t="s">
        <v>24</v>
      </c>
      <c r="D12" s="49" t="s">
        <v>42</v>
      </c>
      <c r="E12" s="49" t="s">
        <v>21</v>
      </c>
      <c r="F12" s="49" t="s">
        <v>6</v>
      </c>
      <c r="G12" s="26" t="s">
        <v>10</v>
      </c>
    </row>
    <row r="13" spans="1:8" s="4" customFormat="1" x14ac:dyDescent="0.2">
      <c r="A13" s="2"/>
      <c r="B13" s="20">
        <f>C2</f>
        <v>43891</v>
      </c>
      <c r="C13" s="21">
        <f>C5</f>
        <v>1900000</v>
      </c>
      <c r="D13" s="1">
        <f>$C$7*C13</f>
        <v>285000</v>
      </c>
      <c r="E13" s="1">
        <f>C13*$C$4</f>
        <v>209000</v>
      </c>
      <c r="F13" s="1">
        <f>C13-D13+E13</f>
        <v>1824000</v>
      </c>
      <c r="G13" s="27" t="str">
        <f>IF((D13)/F13&lt;15%,"Permittable","Withdrawal not permitted, revise your drawdown amount")</f>
        <v>Withdrawal not permitted, revise your drawdown amount</v>
      </c>
      <c r="H13" s="22"/>
    </row>
    <row r="14" spans="1:8" s="4" customFormat="1" x14ac:dyDescent="0.2">
      <c r="A14" s="2"/>
      <c r="B14" s="20">
        <f>EDATE(B13,12)</f>
        <v>44256</v>
      </c>
      <c r="C14" s="23">
        <f>F13</f>
        <v>1824000</v>
      </c>
      <c r="D14" s="1">
        <f t="shared" ref="D14:D22" si="0">$C$7*C14</f>
        <v>273600</v>
      </c>
      <c r="E14" s="1">
        <f t="shared" ref="E14:E22" si="1">C14*$C$4</f>
        <v>200640</v>
      </c>
      <c r="F14" s="1">
        <f>C14-D14+E14</f>
        <v>1751040</v>
      </c>
      <c r="G14" s="27" t="str">
        <f t="shared" ref="G14:G22" si="2">IF((D14)/F14&lt;15%,"Permittable","Withdrawal not permitted, revise your drawdown amount")</f>
        <v>Withdrawal not permitted, revise your drawdown amount</v>
      </c>
    </row>
    <row r="15" spans="1:8" s="4" customFormat="1" x14ac:dyDescent="0.2">
      <c r="A15" s="2"/>
      <c r="B15" s="20">
        <f t="shared" ref="B15:B22" si="3">EDATE(B14,12)</f>
        <v>44621</v>
      </c>
      <c r="C15" s="23">
        <f>F14</f>
        <v>1751040</v>
      </c>
      <c r="D15" s="1">
        <f t="shared" si="0"/>
        <v>262656</v>
      </c>
      <c r="E15" s="1">
        <f>C15*$C$4</f>
        <v>192614.39999999999</v>
      </c>
      <c r="F15" s="1">
        <f t="shared" ref="F15:F21" si="4">C15-D15+E15</f>
        <v>1680998.3999999999</v>
      </c>
      <c r="G15" s="27" t="str">
        <f t="shared" si="2"/>
        <v>Withdrawal not permitted, revise your drawdown amount</v>
      </c>
    </row>
    <row r="16" spans="1:8" s="4" customFormat="1" x14ac:dyDescent="0.2">
      <c r="A16" s="2"/>
      <c r="B16" s="20">
        <f t="shared" si="3"/>
        <v>44986</v>
      </c>
      <c r="C16" s="23">
        <f t="shared" ref="C16:C22" si="5">F15</f>
        <v>1680998.3999999999</v>
      </c>
      <c r="D16" s="1">
        <f t="shared" si="0"/>
        <v>252149.75999999998</v>
      </c>
      <c r="E16" s="1">
        <f t="shared" si="1"/>
        <v>184909.82399999999</v>
      </c>
      <c r="F16" s="1">
        <f t="shared" si="4"/>
        <v>1613758.4639999999</v>
      </c>
      <c r="G16" s="27" t="str">
        <f t="shared" si="2"/>
        <v>Withdrawal not permitted, revise your drawdown amount</v>
      </c>
    </row>
    <row r="17" spans="1:7" s="4" customFormat="1" x14ac:dyDescent="0.2">
      <c r="A17" s="2"/>
      <c r="B17" s="20">
        <f t="shared" si="3"/>
        <v>45352</v>
      </c>
      <c r="C17" s="23">
        <f t="shared" si="5"/>
        <v>1613758.4639999999</v>
      </c>
      <c r="D17" s="1">
        <f t="shared" si="0"/>
        <v>242063.76959999997</v>
      </c>
      <c r="E17" s="1">
        <f t="shared" si="1"/>
        <v>177513.43104</v>
      </c>
      <c r="F17" s="1">
        <f t="shared" si="4"/>
        <v>1549208.1254399999</v>
      </c>
      <c r="G17" s="27" t="str">
        <f t="shared" si="2"/>
        <v>Withdrawal not permitted, revise your drawdown amount</v>
      </c>
    </row>
    <row r="18" spans="1:7" s="4" customFormat="1" x14ac:dyDescent="0.2">
      <c r="A18" s="2"/>
      <c r="B18" s="20">
        <f t="shared" si="3"/>
        <v>45717</v>
      </c>
      <c r="C18" s="23">
        <f t="shared" si="5"/>
        <v>1549208.1254399999</v>
      </c>
      <c r="D18" s="1">
        <f>$C$7*C18</f>
        <v>232381.21881599998</v>
      </c>
      <c r="E18" s="1">
        <f t="shared" si="1"/>
        <v>170412.89379839998</v>
      </c>
      <c r="F18" s="1">
        <f t="shared" si="4"/>
        <v>1487239.8004223998</v>
      </c>
      <c r="G18" s="27" t="str">
        <f t="shared" si="2"/>
        <v>Withdrawal not permitted, revise your drawdown amount</v>
      </c>
    </row>
    <row r="19" spans="1:7" s="4" customFormat="1" x14ac:dyDescent="0.2">
      <c r="A19" s="2"/>
      <c r="B19" s="20">
        <f t="shared" si="3"/>
        <v>46082</v>
      </c>
      <c r="C19" s="23">
        <f t="shared" si="5"/>
        <v>1487239.8004223998</v>
      </c>
      <c r="D19" s="1">
        <f t="shared" si="0"/>
        <v>223085.97006335997</v>
      </c>
      <c r="E19" s="1">
        <f t="shared" si="1"/>
        <v>163596.37804646397</v>
      </c>
      <c r="F19" s="1">
        <f>C19-D19+E19</f>
        <v>1427750.2084055038</v>
      </c>
      <c r="G19" s="27" t="str">
        <f t="shared" si="2"/>
        <v>Withdrawal not permitted, revise your drawdown amount</v>
      </c>
    </row>
    <row r="20" spans="1:7" s="4" customFormat="1" x14ac:dyDescent="0.2">
      <c r="A20" s="2"/>
      <c r="B20" s="20">
        <f t="shared" si="3"/>
        <v>46447</v>
      </c>
      <c r="C20" s="23">
        <f t="shared" si="5"/>
        <v>1427750.2084055038</v>
      </c>
      <c r="D20" s="1">
        <f t="shared" si="0"/>
        <v>214162.53126082555</v>
      </c>
      <c r="E20" s="1">
        <f t="shared" si="1"/>
        <v>157052.52292460541</v>
      </c>
      <c r="F20" s="1">
        <f t="shared" si="4"/>
        <v>1370640.2000692836</v>
      </c>
      <c r="G20" s="27" t="str">
        <f t="shared" si="2"/>
        <v>Withdrawal not permitted, revise your drawdown amount</v>
      </c>
    </row>
    <row r="21" spans="1:7" s="4" customFormat="1" x14ac:dyDescent="0.2">
      <c r="A21" s="2"/>
      <c r="B21" s="20">
        <f t="shared" si="3"/>
        <v>46813</v>
      </c>
      <c r="C21" s="23">
        <f t="shared" si="5"/>
        <v>1370640.2000692836</v>
      </c>
      <c r="D21" s="1">
        <f t="shared" si="0"/>
        <v>205596.03001039254</v>
      </c>
      <c r="E21" s="1">
        <f t="shared" si="1"/>
        <v>150770.42200762121</v>
      </c>
      <c r="F21" s="1">
        <f t="shared" si="4"/>
        <v>1315814.5920665124</v>
      </c>
      <c r="G21" s="27" t="str">
        <f t="shared" si="2"/>
        <v>Withdrawal not permitted, revise your drawdown amount</v>
      </c>
    </row>
    <row r="22" spans="1:7" s="4" customFormat="1" x14ac:dyDescent="0.2">
      <c r="A22" s="2"/>
      <c r="B22" s="20">
        <f t="shared" si="3"/>
        <v>47178</v>
      </c>
      <c r="C22" s="23">
        <f t="shared" si="5"/>
        <v>1315814.5920665124</v>
      </c>
      <c r="D22" s="1">
        <f t="shared" si="0"/>
        <v>197372.18880997685</v>
      </c>
      <c r="E22" s="1">
        <f t="shared" si="1"/>
        <v>144739.60512731638</v>
      </c>
      <c r="F22" s="1">
        <f>C22-D22+E22</f>
        <v>1263182.008383852</v>
      </c>
      <c r="G22" s="27" t="str">
        <f t="shared" si="2"/>
        <v>Withdrawal not permitted, revise your drawdown amount</v>
      </c>
    </row>
  </sheetData>
  <mergeCells count="2">
    <mergeCell ref="B1:C1"/>
    <mergeCell ref="B10:G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21.6640625" customWidth="1"/>
    <col min="2" max="2" width="23.1640625" customWidth="1"/>
    <col min="3" max="3" width="26.6640625" customWidth="1"/>
    <col min="4" max="4" width="27.83203125" customWidth="1"/>
  </cols>
  <sheetData>
    <row r="1" spans="1:4" x14ac:dyDescent="0.2">
      <c r="A1" t="s">
        <v>36</v>
      </c>
      <c r="B1" s="38">
        <f>'Income Drawdown Calculator'!D3</f>
        <v>0.11</v>
      </c>
    </row>
    <row r="2" spans="1:4" x14ac:dyDescent="0.2">
      <c r="A2" t="s">
        <v>38</v>
      </c>
      <c r="B2" s="38">
        <f>'Income Drawdown Calculator'!D4</f>
        <v>0.15</v>
      </c>
    </row>
    <row r="3" spans="1:4" x14ac:dyDescent="0.2">
      <c r="A3" t="s">
        <v>27</v>
      </c>
      <c r="B3">
        <v>60</v>
      </c>
    </row>
    <row r="4" spans="1:4" x14ac:dyDescent="0.2">
      <c r="A4" t="s">
        <v>28</v>
      </c>
      <c r="B4" s="36">
        <f>'Income Drawdown Calculator'!D8</f>
        <v>1900000</v>
      </c>
      <c r="D4" s="36"/>
    </row>
    <row r="5" spans="1:4" x14ac:dyDescent="0.2">
      <c r="A5" t="s">
        <v>37</v>
      </c>
      <c r="B5" s="36" t="s">
        <v>52</v>
      </c>
      <c r="D5" s="36"/>
    </row>
    <row r="6" spans="1:4" x14ac:dyDescent="0.2">
      <c r="A6" s="50" t="s">
        <v>23</v>
      </c>
      <c r="B6" s="50" t="s">
        <v>24</v>
      </c>
      <c r="C6" s="50" t="s">
        <v>25</v>
      </c>
      <c r="D6" s="50" t="s">
        <v>26</v>
      </c>
    </row>
    <row r="7" spans="1:4" x14ac:dyDescent="0.2">
      <c r="A7" t="s">
        <v>29</v>
      </c>
      <c r="B7" s="36">
        <f>B4</f>
        <v>1900000</v>
      </c>
      <c r="C7" s="37">
        <f>'Monthly Drawdowns'!C6</f>
        <v>23750</v>
      </c>
      <c r="D7" s="37">
        <f>'Monthly Drawdowns'!E146</f>
        <v>525678.45610269124</v>
      </c>
    </row>
    <row r="8" spans="1:4" x14ac:dyDescent="0.2">
      <c r="A8" t="s">
        <v>30</v>
      </c>
      <c r="B8" s="36">
        <f>B7</f>
        <v>1900000</v>
      </c>
      <c r="C8" s="37">
        <f>'Quarterly Drawdowns '!C6</f>
        <v>71250</v>
      </c>
      <c r="D8" s="37">
        <f>'Quarterly Drawdowns '!F52</f>
        <v>545905.24522314942</v>
      </c>
    </row>
    <row r="9" spans="1:4" x14ac:dyDescent="0.2">
      <c r="A9" t="s">
        <v>31</v>
      </c>
      <c r="B9" s="36">
        <f t="shared" ref="B9:B10" si="0">B8</f>
        <v>1900000</v>
      </c>
      <c r="C9" s="37">
        <f>'Semi-Annual Drawdowns  '!C6</f>
        <v>142500</v>
      </c>
      <c r="D9" s="37">
        <f>'Semi-Annual Drawdowns  '!F31</f>
        <v>575003.91558262846</v>
      </c>
    </row>
    <row r="10" spans="1:4" x14ac:dyDescent="0.2">
      <c r="A10" t="s">
        <v>32</v>
      </c>
      <c r="B10" s="36">
        <f t="shared" si="0"/>
        <v>1900000</v>
      </c>
      <c r="C10" s="37">
        <f>'Annual Drawdowns'!C6</f>
        <v>285000</v>
      </c>
      <c r="D10" s="37">
        <f>'Annual Drawdowns'!F22</f>
        <v>1263182.008383852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E13"/>
  <sheetViews>
    <sheetView showGridLines="0" tabSelected="1" zoomScale="130" zoomScaleNormal="130" workbookViewId="0">
      <selection activeCell="C3" sqref="C3"/>
    </sheetView>
  </sheetViews>
  <sheetFormatPr baseColWidth="10" defaultColWidth="9.1640625" defaultRowHeight="11" x14ac:dyDescent="0.2"/>
  <cols>
    <col min="1" max="2" width="9.1640625" style="66"/>
    <col min="3" max="3" width="19.83203125" style="66" customWidth="1"/>
    <col min="4" max="4" width="13.83203125" style="66" customWidth="1"/>
    <col min="5" max="5" width="29.83203125" style="80" customWidth="1"/>
    <col min="6" max="6" width="20.5" style="66" customWidth="1"/>
    <col min="7" max="7" width="10" style="66" bestFit="1" customWidth="1"/>
    <col min="8" max="8" width="2.83203125" style="66" customWidth="1"/>
    <col min="9" max="9" width="21.6640625" style="66" customWidth="1"/>
    <col min="10" max="10" width="10" style="66" bestFit="1" customWidth="1"/>
    <col min="11" max="16384" width="9.1640625" style="66"/>
  </cols>
  <sheetData>
    <row r="1" spans="3:5" ht="12" thickBot="1" x14ac:dyDescent="0.25">
      <c r="C1" s="86" t="s">
        <v>53</v>
      </c>
      <c r="D1" s="86"/>
      <c r="E1" s="86"/>
    </row>
    <row r="2" spans="3:5" x14ac:dyDescent="0.2">
      <c r="C2" s="87" t="s">
        <v>16</v>
      </c>
      <c r="D2" s="88"/>
      <c r="E2" s="67"/>
    </row>
    <row r="3" spans="3:5" x14ac:dyDescent="0.2">
      <c r="C3" s="68" t="s">
        <v>54</v>
      </c>
      <c r="D3" s="69">
        <v>0.11</v>
      </c>
      <c r="E3" s="70"/>
    </row>
    <row r="4" spans="3:5" x14ac:dyDescent="0.2">
      <c r="C4" s="68" t="s">
        <v>55</v>
      </c>
      <c r="D4" s="69">
        <v>0.15</v>
      </c>
      <c r="E4" s="76" t="s">
        <v>57</v>
      </c>
    </row>
    <row r="5" spans="3:5" x14ac:dyDescent="0.2">
      <c r="C5" s="68" t="s">
        <v>37</v>
      </c>
      <c r="D5" s="71" t="s">
        <v>15</v>
      </c>
      <c r="E5" s="70"/>
    </row>
    <row r="6" spans="3:5" ht="12" thickBot="1" x14ac:dyDescent="0.25">
      <c r="C6" s="68"/>
      <c r="D6" s="72"/>
      <c r="E6" s="70"/>
    </row>
    <row r="7" spans="3:5" x14ac:dyDescent="0.2">
      <c r="C7" s="87" t="s">
        <v>49</v>
      </c>
      <c r="D7" s="88"/>
      <c r="E7" s="73"/>
    </row>
    <row r="8" spans="3:5" x14ac:dyDescent="0.2">
      <c r="C8" s="74" t="s">
        <v>50</v>
      </c>
      <c r="D8" s="75">
        <v>1900000</v>
      </c>
      <c r="E8" s="76" t="s">
        <v>35</v>
      </c>
    </row>
    <row r="9" spans="3:5" x14ac:dyDescent="0.2">
      <c r="C9" s="74" t="s">
        <v>51</v>
      </c>
      <c r="D9" s="72" t="s">
        <v>29</v>
      </c>
      <c r="E9" s="76" t="s">
        <v>39</v>
      </c>
    </row>
    <row r="10" spans="3:5" ht="12" thickBot="1" x14ac:dyDescent="0.25">
      <c r="C10" s="77"/>
      <c r="D10" s="78"/>
      <c r="E10" s="79"/>
    </row>
    <row r="11" spans="3:5" x14ac:dyDescent="0.2">
      <c r="C11" s="87" t="s">
        <v>33</v>
      </c>
      <c r="D11" s="88"/>
      <c r="E11" s="89" t="s">
        <v>34</v>
      </c>
    </row>
    <row r="12" spans="3:5" x14ac:dyDescent="0.2">
      <c r="C12" s="74" t="str">
        <f>IF($D$9="monthly", "Monthly Drawdown Amount",IF($D$9="Quarterly","Quarterly Drawdown Amount",IF($D$9="Half-Yearly","Half-Yearly Drawdown Amount",IF($D$9="Annually","Annual Drawdown Amount",0))))</f>
        <v>Monthly Drawdown Amount</v>
      </c>
      <c r="D12" s="81">
        <f>IF($D$9="monthly", 'Assumptions- Data Entry'!C7,IF($D$9="Quarterly",'Assumptions- Data Entry'!C8,IF($D$9="Half-yearly",'Assumptions- Data Entry'!C9,IF($D$9="Annually",'Assumptions- Data Entry'!C10,0))))</f>
        <v>23750</v>
      </c>
      <c r="E12" s="90"/>
    </row>
    <row r="13" spans="3:5" ht="12" thickBot="1" x14ac:dyDescent="0.25">
      <c r="C13" s="77" t="s">
        <v>41</v>
      </c>
      <c r="D13" s="82">
        <f>IF($D$9="monthly", 'Assumptions- Data Entry'!D7,IF($D$9="Quarterly",'Assumptions- Data Entry'!D8,IF($D$9="Half-Yearly",'Assumptions- Data Entry'!D9,IF($D$9="Annually",'Assumptions- Data Entry'!D10,0))))</f>
        <v>525678.45610269124</v>
      </c>
      <c r="E13" s="91"/>
    </row>
  </sheetData>
  <sheetProtection sheet="1" objects="1" scenarios="1"/>
  <mergeCells count="5">
    <mergeCell ref="C1:E1"/>
    <mergeCell ref="C2:D2"/>
    <mergeCell ref="C11:D11"/>
    <mergeCell ref="E11:E13"/>
    <mergeCell ref="C7:D7"/>
  </mergeCells>
  <dataValidations count="3">
    <dataValidation type="list" allowBlank="1" showInputMessage="1" showErrorMessage="1" sqref="D9" xr:uid="{00000000-0002-0000-0500-000000000000}">
      <formula1>"Monthly, Quarterly, Half-Yearly, Annually"</formula1>
    </dataValidation>
    <dataValidation type="whole" operator="greaterThanOrEqual" allowBlank="1" showInputMessage="1" showErrorMessage="1" sqref="D8" xr:uid="{00000000-0002-0000-0500-000001000000}">
      <formula1>1000000</formula1>
    </dataValidation>
    <dataValidation type="whole" operator="lessThanOrEqual" allowBlank="1" showInputMessage="1" showErrorMessage="1" sqref="D4" xr:uid="{00000000-0002-0000-0500-000002000000}">
      <formula1>15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I26"/>
  <sheetViews>
    <sheetView showGridLines="0" topLeftCell="A19" workbookViewId="0">
      <selection activeCell="G26" sqref="G26"/>
    </sheetView>
  </sheetViews>
  <sheetFormatPr baseColWidth="10" defaultColWidth="8.83203125" defaultRowHeight="15" x14ac:dyDescent="0.2"/>
  <cols>
    <col min="4" max="4" width="14.33203125" bestFit="1" customWidth="1"/>
    <col min="6" max="6" width="11.5" bestFit="1" customWidth="1"/>
    <col min="7" max="7" width="14.33203125" bestFit="1" customWidth="1"/>
    <col min="9" max="9" width="11.5" bestFit="1" customWidth="1"/>
  </cols>
  <sheetData>
    <row r="1" spans="4:9" x14ac:dyDescent="0.2">
      <c r="D1" s="42" t="s">
        <v>40</v>
      </c>
    </row>
    <row r="2" spans="4:9" x14ac:dyDescent="0.2">
      <c r="E2" s="41">
        <v>0.11</v>
      </c>
    </row>
    <row r="3" spans="4:9" x14ac:dyDescent="0.2">
      <c r="D3" s="30">
        <v>12000000</v>
      </c>
      <c r="E3" s="39">
        <f>$E$2/12</f>
        <v>9.1666666666666667E-3</v>
      </c>
      <c r="F3" s="30">
        <v>120000</v>
      </c>
      <c r="G3" s="40">
        <f>(D3*(1+E3))-F3</f>
        <v>11990000.000000002</v>
      </c>
      <c r="I3" s="40"/>
    </row>
    <row r="4" spans="4:9" x14ac:dyDescent="0.2">
      <c r="D4" s="40">
        <f>G3</f>
        <v>11990000.000000002</v>
      </c>
      <c r="E4" s="39">
        <f>$E$2/12</f>
        <v>9.1666666666666667E-3</v>
      </c>
      <c r="F4" s="30">
        <v>120000</v>
      </c>
      <c r="G4" s="40">
        <f t="shared" ref="G4:G26" si="0">(D4*(1+E4))-F4</f>
        <v>11979908.333333336</v>
      </c>
    </row>
    <row r="5" spans="4:9" x14ac:dyDescent="0.2">
      <c r="D5" s="40">
        <f t="shared" ref="D5:D26" si="1">G4</f>
        <v>11979908.333333336</v>
      </c>
      <c r="E5" s="39">
        <f t="shared" ref="E5:E26" si="2">$E$2/12</f>
        <v>9.1666666666666667E-3</v>
      </c>
      <c r="F5" s="30">
        <v>120000</v>
      </c>
      <c r="G5" s="40">
        <f t="shared" si="0"/>
        <v>11969724.159722226</v>
      </c>
    </row>
    <row r="6" spans="4:9" x14ac:dyDescent="0.2">
      <c r="D6" s="40">
        <f t="shared" si="1"/>
        <v>11969724.159722226</v>
      </c>
      <c r="E6" s="39">
        <f t="shared" si="2"/>
        <v>9.1666666666666667E-3</v>
      </c>
      <c r="F6" s="30">
        <v>120000</v>
      </c>
      <c r="G6" s="40">
        <f t="shared" si="0"/>
        <v>11959446.631186347</v>
      </c>
    </row>
    <row r="7" spans="4:9" x14ac:dyDescent="0.2">
      <c r="D7" s="40">
        <f t="shared" si="1"/>
        <v>11959446.631186347</v>
      </c>
      <c r="E7" s="39">
        <f t="shared" si="2"/>
        <v>9.1666666666666667E-3</v>
      </c>
      <c r="F7" s="30">
        <v>120000</v>
      </c>
      <c r="G7" s="40">
        <f t="shared" si="0"/>
        <v>11949074.891972223</v>
      </c>
    </row>
    <row r="8" spans="4:9" x14ac:dyDescent="0.2">
      <c r="D8" s="40">
        <f t="shared" si="1"/>
        <v>11949074.891972223</v>
      </c>
      <c r="E8" s="39">
        <f t="shared" si="2"/>
        <v>9.1666666666666667E-3</v>
      </c>
      <c r="F8" s="30">
        <v>120000</v>
      </c>
      <c r="G8" s="40">
        <f t="shared" si="0"/>
        <v>11938608.07848197</v>
      </c>
    </row>
    <row r="9" spans="4:9" x14ac:dyDescent="0.2">
      <c r="D9" s="40">
        <f t="shared" si="1"/>
        <v>11938608.07848197</v>
      </c>
      <c r="E9" s="39">
        <f t="shared" si="2"/>
        <v>9.1666666666666667E-3</v>
      </c>
      <c r="F9" s="30">
        <v>120000</v>
      </c>
      <c r="G9" s="40">
        <f t="shared" si="0"/>
        <v>11928045.319201389</v>
      </c>
    </row>
    <row r="10" spans="4:9" x14ac:dyDescent="0.2">
      <c r="D10" s="40">
        <f t="shared" si="1"/>
        <v>11928045.319201389</v>
      </c>
      <c r="E10" s="39">
        <f t="shared" si="2"/>
        <v>9.1666666666666667E-3</v>
      </c>
      <c r="F10" s="30">
        <v>120000</v>
      </c>
      <c r="G10" s="40">
        <f t="shared" si="0"/>
        <v>11917385.734627403</v>
      </c>
    </row>
    <row r="11" spans="4:9" x14ac:dyDescent="0.2">
      <c r="D11" s="40">
        <f t="shared" si="1"/>
        <v>11917385.734627403</v>
      </c>
      <c r="E11" s="39">
        <f t="shared" si="2"/>
        <v>9.1666666666666667E-3</v>
      </c>
      <c r="F11" s="30">
        <v>120000</v>
      </c>
      <c r="G11" s="40">
        <f t="shared" si="0"/>
        <v>11906628.437194822</v>
      </c>
    </row>
    <row r="12" spans="4:9" x14ac:dyDescent="0.2">
      <c r="D12" s="40">
        <f t="shared" si="1"/>
        <v>11906628.437194822</v>
      </c>
      <c r="E12" s="39">
        <f t="shared" si="2"/>
        <v>9.1666666666666667E-3</v>
      </c>
      <c r="F12" s="30">
        <v>120000</v>
      </c>
      <c r="G12" s="40">
        <f t="shared" si="0"/>
        <v>11895772.531202443</v>
      </c>
    </row>
    <row r="13" spans="4:9" x14ac:dyDescent="0.2">
      <c r="D13" s="40">
        <f t="shared" si="1"/>
        <v>11895772.531202443</v>
      </c>
      <c r="E13" s="39">
        <f t="shared" si="2"/>
        <v>9.1666666666666667E-3</v>
      </c>
      <c r="F13" s="30">
        <v>120000</v>
      </c>
      <c r="G13" s="40">
        <f t="shared" si="0"/>
        <v>11884817.112738466</v>
      </c>
    </row>
    <row r="14" spans="4:9" x14ac:dyDescent="0.2">
      <c r="D14" s="40">
        <f t="shared" si="1"/>
        <v>11884817.112738466</v>
      </c>
      <c r="E14" s="39">
        <f t="shared" si="2"/>
        <v>9.1666666666666667E-3</v>
      </c>
      <c r="F14" s="30">
        <v>120000</v>
      </c>
      <c r="G14" s="40">
        <f t="shared" si="0"/>
        <v>11873761.269605236</v>
      </c>
    </row>
    <row r="15" spans="4:9" x14ac:dyDescent="0.2">
      <c r="D15" s="40">
        <f t="shared" si="1"/>
        <v>11873761.269605236</v>
      </c>
      <c r="E15" s="39">
        <f t="shared" si="2"/>
        <v>9.1666666666666667E-3</v>
      </c>
      <c r="F15" s="30">
        <v>120000</v>
      </c>
      <c r="G15" s="40">
        <f t="shared" si="0"/>
        <v>11862604.081243286</v>
      </c>
    </row>
    <row r="16" spans="4:9" x14ac:dyDescent="0.2">
      <c r="D16" s="40">
        <f t="shared" si="1"/>
        <v>11862604.081243286</v>
      </c>
      <c r="E16" s="39">
        <f t="shared" si="2"/>
        <v>9.1666666666666667E-3</v>
      </c>
      <c r="F16" s="30">
        <v>120000</v>
      </c>
      <c r="G16" s="40">
        <f t="shared" si="0"/>
        <v>11851344.618654683</v>
      </c>
    </row>
    <row r="17" spans="4:7" x14ac:dyDescent="0.2">
      <c r="D17" s="40">
        <f t="shared" si="1"/>
        <v>11851344.618654683</v>
      </c>
      <c r="E17" s="39">
        <f t="shared" si="2"/>
        <v>9.1666666666666667E-3</v>
      </c>
      <c r="F17" s="30">
        <v>120000</v>
      </c>
      <c r="G17" s="40">
        <f t="shared" si="0"/>
        <v>11839981.944325686</v>
      </c>
    </row>
    <row r="18" spans="4:7" x14ac:dyDescent="0.2">
      <c r="D18" s="40">
        <f t="shared" si="1"/>
        <v>11839981.944325686</v>
      </c>
      <c r="E18" s="39">
        <f t="shared" si="2"/>
        <v>9.1666666666666667E-3</v>
      </c>
      <c r="F18" s="30">
        <v>120000</v>
      </c>
      <c r="G18" s="40">
        <f t="shared" si="0"/>
        <v>11828515.112148672</v>
      </c>
    </row>
    <row r="19" spans="4:7" x14ac:dyDescent="0.2">
      <c r="D19" s="40">
        <f t="shared" si="1"/>
        <v>11828515.112148672</v>
      </c>
      <c r="E19" s="39">
        <f t="shared" si="2"/>
        <v>9.1666666666666667E-3</v>
      </c>
      <c r="F19" s="30">
        <v>120000</v>
      </c>
      <c r="G19" s="40">
        <f t="shared" si="0"/>
        <v>11816943.167343371</v>
      </c>
    </row>
    <row r="20" spans="4:7" x14ac:dyDescent="0.2">
      <c r="D20" s="40">
        <f t="shared" si="1"/>
        <v>11816943.167343371</v>
      </c>
      <c r="E20" s="39">
        <f t="shared" si="2"/>
        <v>9.1666666666666667E-3</v>
      </c>
      <c r="F20" s="30">
        <v>120000</v>
      </c>
      <c r="G20" s="40">
        <f t="shared" si="0"/>
        <v>11805265.146377353</v>
      </c>
    </row>
    <row r="21" spans="4:7" x14ac:dyDescent="0.2">
      <c r="D21" s="40">
        <f t="shared" si="1"/>
        <v>11805265.146377353</v>
      </c>
      <c r="E21" s="39">
        <f t="shared" si="2"/>
        <v>9.1666666666666667E-3</v>
      </c>
      <c r="F21" s="30">
        <v>120000</v>
      </c>
      <c r="G21" s="40">
        <f t="shared" si="0"/>
        <v>11793480.076885814</v>
      </c>
    </row>
    <row r="22" spans="4:7" x14ac:dyDescent="0.2">
      <c r="D22" s="40">
        <f t="shared" si="1"/>
        <v>11793480.076885814</v>
      </c>
      <c r="E22" s="39">
        <f t="shared" si="2"/>
        <v>9.1666666666666667E-3</v>
      </c>
      <c r="F22" s="30">
        <v>120000</v>
      </c>
      <c r="G22" s="40">
        <f t="shared" si="0"/>
        <v>11781586.977590602</v>
      </c>
    </row>
    <row r="23" spans="4:7" x14ac:dyDescent="0.2">
      <c r="D23" s="40">
        <f t="shared" si="1"/>
        <v>11781586.977590602</v>
      </c>
      <c r="E23" s="39">
        <f t="shared" si="2"/>
        <v>9.1666666666666667E-3</v>
      </c>
      <c r="F23" s="30">
        <v>120000</v>
      </c>
      <c r="G23" s="40">
        <f t="shared" si="0"/>
        <v>11769584.858218517</v>
      </c>
    </row>
    <row r="24" spans="4:7" x14ac:dyDescent="0.2">
      <c r="D24" s="40">
        <f t="shared" si="1"/>
        <v>11769584.858218517</v>
      </c>
      <c r="E24" s="39">
        <f t="shared" si="2"/>
        <v>9.1666666666666667E-3</v>
      </c>
      <c r="F24" s="30">
        <v>120000</v>
      </c>
      <c r="G24" s="40">
        <f t="shared" si="0"/>
        <v>11757472.719418855</v>
      </c>
    </row>
    <row r="25" spans="4:7" x14ac:dyDescent="0.2">
      <c r="D25" s="40">
        <f t="shared" si="1"/>
        <v>11757472.719418855</v>
      </c>
      <c r="E25" s="39">
        <f t="shared" si="2"/>
        <v>9.1666666666666667E-3</v>
      </c>
      <c r="F25" s="30">
        <v>120000</v>
      </c>
      <c r="G25" s="40">
        <f t="shared" si="0"/>
        <v>11745249.552680196</v>
      </c>
    </row>
    <row r="26" spans="4:7" x14ac:dyDescent="0.2">
      <c r="D26" s="40">
        <f t="shared" si="1"/>
        <v>11745249.552680196</v>
      </c>
      <c r="E26" s="39">
        <f t="shared" si="2"/>
        <v>9.1666666666666667E-3</v>
      </c>
      <c r="F26" s="30">
        <v>120000</v>
      </c>
      <c r="G26" s="40">
        <f t="shared" si="0"/>
        <v>11732914.340246433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Drawdowns</vt:lpstr>
      <vt:lpstr>Quarterly Drawdowns </vt:lpstr>
      <vt:lpstr>Semi-Annual Drawdowns  </vt:lpstr>
      <vt:lpstr>Annual Drawdowns</vt:lpstr>
      <vt:lpstr>Assumptions- Data Entry</vt:lpstr>
      <vt:lpstr>Income Drawdown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Mwakitele</dc:creator>
  <cp:lastModifiedBy>Microsoft Office User</cp:lastModifiedBy>
  <cp:lastPrinted>2019-05-27T18:14:27Z</cp:lastPrinted>
  <dcterms:created xsi:type="dcterms:W3CDTF">2019-05-27T15:52:43Z</dcterms:created>
  <dcterms:modified xsi:type="dcterms:W3CDTF">2021-07-28T07:52:43Z</dcterms:modified>
</cp:coreProperties>
</file>